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defaultThemeVersion="153222"/>
  <mc:AlternateContent xmlns:mc="http://schemas.openxmlformats.org/markup-compatibility/2006">
    <mc:Choice Requires="x15">
      <x15ac:absPath xmlns:x15ac="http://schemas.microsoft.com/office/spreadsheetml/2010/11/ac" url="C:\Users\khutchings\Desktop\temp for upload\"/>
    </mc:Choice>
  </mc:AlternateContent>
  <bookViews>
    <workbookView xWindow="0" yWindow="0" windowWidth="19200" windowHeight="8820"/>
  </bookViews>
  <sheets>
    <sheet name="Introduction" sheetId="8" r:id="rId1"/>
    <sheet name="Data" sheetId="1" r:id="rId2"/>
    <sheet name="Graphs" sheetId="7" r:id="rId3"/>
    <sheet name="Fomulas" sheetId="6" state="hidden" r:id="rId4"/>
  </sheets>
  <definedNames>
    <definedName name="AlphaCI">Data!$U$2</definedName>
    <definedName name="Att">#REF!</definedName>
    <definedName name="case">#REF!</definedName>
    <definedName name="Intersect">Data!#REF!</definedName>
    <definedName name="pop">Data!$U$5</definedName>
    <definedName name="RanFact">Data!#REF!</definedName>
    <definedName name="Slope">Data!#REF!</definedName>
    <definedName name="Thresh1">Data!$U$3</definedName>
    <definedName name="Thresh2">Data!$U$4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 i="1" l="1"/>
  <c r="N4" i="1"/>
  <c r="N5" i="1"/>
  <c r="N6" i="1"/>
  <c r="N7" i="1"/>
  <c r="N8" i="1"/>
  <c r="N9" i="1"/>
  <c r="N10" i="1"/>
  <c r="N11" i="1"/>
  <c r="N12" i="1"/>
  <c r="N13" i="1"/>
  <c r="N14" i="1"/>
  <c r="N15" i="1"/>
  <c r="N16" i="1"/>
  <c r="N17" i="1"/>
  <c r="N18" i="1"/>
  <c r="N19" i="1"/>
  <c r="N20" i="1"/>
  <c r="N21" i="1"/>
  <c r="N22" i="1"/>
  <c r="N23" i="1"/>
  <c r="N24" i="1"/>
  <c r="N25" i="1"/>
  <c r="N26" i="1"/>
  <c r="E26" i="1" l="1"/>
  <c r="F26" i="1" s="1"/>
  <c r="E25" i="1"/>
  <c r="F25" i="1" s="1"/>
  <c r="E24" i="1"/>
  <c r="F24" i="1" s="1"/>
  <c r="E23" i="1"/>
  <c r="F23" i="1" s="1"/>
  <c r="E22" i="1"/>
  <c r="F22" i="1" s="1"/>
  <c r="E21" i="1"/>
  <c r="F21" i="1" s="1"/>
  <c r="E20" i="1"/>
  <c r="F20" i="1" s="1"/>
  <c r="E19" i="1"/>
  <c r="F19" i="1" s="1"/>
  <c r="E18" i="1"/>
  <c r="F18" i="1" s="1"/>
  <c r="E17" i="1"/>
  <c r="F17" i="1" s="1"/>
  <c r="E16" i="1"/>
  <c r="F16" i="1" s="1"/>
  <c r="E15" i="1"/>
  <c r="F15" i="1" s="1"/>
  <c r="E14" i="1"/>
  <c r="F14" i="1" s="1"/>
  <c r="E13" i="1"/>
  <c r="F13" i="1" s="1"/>
  <c r="E12" i="1"/>
  <c r="F12" i="1" s="1"/>
  <c r="E11" i="1"/>
  <c r="F11" i="1" s="1"/>
  <c r="E10" i="1"/>
  <c r="F10" i="1" s="1"/>
  <c r="H22" i="1"/>
  <c r="G12" i="1"/>
  <c r="H16" i="1"/>
  <c r="G10" i="1"/>
  <c r="G13" i="1"/>
  <c r="H18" i="1"/>
  <c r="H19" i="1"/>
  <c r="G17" i="1"/>
  <c r="G18" i="1"/>
  <c r="G19" i="1"/>
  <c r="G24" i="1"/>
  <c r="G21" i="1"/>
  <c r="G20" i="1"/>
  <c r="H17" i="1"/>
  <c r="G11" i="1"/>
  <c r="H24" i="1"/>
  <c r="H23" i="1"/>
  <c r="H20" i="1"/>
  <c r="H25" i="1"/>
  <c r="H14" i="1"/>
  <c r="H21" i="1"/>
  <c r="H26" i="1"/>
  <c r="H12" i="1"/>
  <c r="G22" i="1"/>
  <c r="G23" i="1"/>
  <c r="G16" i="1"/>
  <c r="H13" i="1"/>
  <c r="G14" i="1"/>
  <c r="G15" i="1"/>
  <c r="G26" i="1"/>
  <c r="H11" i="1"/>
  <c r="G25" i="1"/>
  <c r="H10" i="1"/>
  <c r="H15" i="1"/>
  <c r="E26" i="6" l="1"/>
  <c r="D26" i="6"/>
  <c r="B26" i="6"/>
  <c r="E25" i="6"/>
  <c r="D25" i="6"/>
  <c r="B25" i="6"/>
  <c r="E24" i="6"/>
  <c r="D24" i="6"/>
  <c r="B24" i="6"/>
  <c r="E23" i="6"/>
  <c r="D23" i="6"/>
  <c r="B23" i="6"/>
  <c r="E22" i="6"/>
  <c r="D22" i="6"/>
  <c r="B22" i="6"/>
  <c r="E21" i="6"/>
  <c r="D21" i="6"/>
  <c r="B21" i="6"/>
  <c r="E20" i="6"/>
  <c r="D20" i="6"/>
  <c r="B20" i="6"/>
  <c r="E19" i="6"/>
  <c r="D19" i="6"/>
  <c r="B19" i="6"/>
  <c r="E18" i="6"/>
  <c r="D18" i="6"/>
  <c r="B18" i="6"/>
  <c r="E17" i="6"/>
  <c r="D17" i="6"/>
  <c r="B17" i="6"/>
  <c r="E16" i="6"/>
  <c r="D16" i="6"/>
  <c r="B16" i="6"/>
  <c r="E15" i="6"/>
  <c r="D15" i="6"/>
  <c r="B15" i="6"/>
  <c r="E14" i="6"/>
  <c r="D14" i="6"/>
  <c r="B14" i="6"/>
  <c r="E13" i="6"/>
  <c r="D13" i="6"/>
  <c r="B13" i="6"/>
  <c r="E12" i="6"/>
  <c r="D12" i="6"/>
  <c r="B12" i="6"/>
  <c r="E11" i="6"/>
  <c r="D11" i="6"/>
  <c r="B11" i="6"/>
  <c r="E10" i="6"/>
  <c r="D10" i="6"/>
  <c r="B10" i="6"/>
  <c r="E9" i="6"/>
  <c r="D9" i="6"/>
  <c r="B9" i="6"/>
  <c r="E8" i="6"/>
  <c r="D8" i="6"/>
  <c r="B8" i="6"/>
  <c r="E7" i="6"/>
  <c r="D7" i="6"/>
  <c r="B7" i="6"/>
  <c r="E6" i="6"/>
  <c r="D6" i="6"/>
  <c r="B6" i="6"/>
  <c r="E5" i="6"/>
  <c r="D5" i="6"/>
  <c r="B5" i="6"/>
  <c r="E4" i="6"/>
  <c r="D4" i="6"/>
  <c r="B4" i="6"/>
  <c r="E3" i="6"/>
  <c r="D3" i="6"/>
  <c r="B3" i="6"/>
  <c r="P3" i="6" l="1"/>
  <c r="P15" i="6"/>
  <c r="P23" i="6"/>
  <c r="P14" i="6"/>
  <c r="K5" i="6"/>
  <c r="P26" i="6"/>
  <c r="L17" i="6"/>
  <c r="O17" i="6" s="1"/>
  <c r="K4" i="6"/>
  <c r="K14" i="6"/>
  <c r="K18" i="6"/>
  <c r="K22" i="6"/>
  <c r="K8" i="6"/>
  <c r="P10" i="6"/>
  <c r="P12" i="6"/>
  <c r="P16" i="6"/>
  <c r="P18" i="6"/>
  <c r="P22" i="6"/>
  <c r="G23" i="6"/>
  <c r="H23" i="6" s="1"/>
  <c r="K26" i="6"/>
  <c r="K20" i="6"/>
  <c r="K24" i="6"/>
  <c r="P24" i="6"/>
  <c r="Q11" i="6"/>
  <c r="T11" i="6" s="1"/>
  <c r="Q12" i="6"/>
  <c r="S12" i="6" s="1"/>
  <c r="Q26" i="6"/>
  <c r="T26" i="6" s="1"/>
  <c r="K19" i="6"/>
  <c r="K23" i="6"/>
  <c r="G19" i="6"/>
  <c r="H19" i="6" s="1"/>
  <c r="K6" i="6"/>
  <c r="P7" i="6"/>
  <c r="K9" i="6"/>
  <c r="K10" i="6"/>
  <c r="Q24" i="6"/>
  <c r="S24" i="6" s="1"/>
  <c r="G25" i="6"/>
  <c r="P19" i="6"/>
  <c r="P20" i="6"/>
  <c r="G24" i="6"/>
  <c r="H24" i="6" s="1"/>
  <c r="L20" i="6"/>
  <c r="O20" i="6" s="1"/>
  <c r="L21" i="6"/>
  <c r="O21" i="6" s="1"/>
  <c r="L24" i="6"/>
  <c r="O24" i="6" s="1"/>
  <c r="L25" i="6"/>
  <c r="O25" i="6" s="1"/>
  <c r="Q18" i="6"/>
  <c r="T18" i="6" s="1"/>
  <c r="L18" i="6"/>
  <c r="N18" i="6" s="1"/>
  <c r="G18" i="6"/>
  <c r="H18" i="6" s="1"/>
  <c r="P13" i="6"/>
  <c r="K13" i="6"/>
  <c r="Q22" i="6"/>
  <c r="T22" i="6" s="1"/>
  <c r="L22" i="6"/>
  <c r="O22" i="6" s="1"/>
  <c r="G22" i="6"/>
  <c r="H22" i="6" s="1"/>
  <c r="G20" i="6"/>
  <c r="H20" i="6" s="1"/>
  <c r="P5" i="6"/>
  <c r="P11" i="6"/>
  <c r="Q13" i="6"/>
  <c r="T13" i="6" s="1"/>
  <c r="K15" i="6"/>
  <c r="Q23" i="6"/>
  <c r="T23" i="6" s="1"/>
  <c r="L23" i="6"/>
  <c r="O23" i="6" s="1"/>
  <c r="Q16" i="6"/>
  <c r="S16" i="6" s="1"/>
  <c r="Q17" i="6"/>
  <c r="S17" i="6" s="1"/>
  <c r="Q20" i="6"/>
  <c r="S20" i="6" s="1"/>
  <c r="Q21" i="6"/>
  <c r="S21" i="6" s="1"/>
  <c r="Q25" i="6"/>
  <c r="S25" i="6" s="1"/>
  <c r="P9" i="6"/>
  <c r="G10" i="6"/>
  <c r="H10" i="6" s="1"/>
  <c r="G11" i="6"/>
  <c r="L11" i="6"/>
  <c r="O11" i="6" s="1"/>
  <c r="G12" i="6"/>
  <c r="L12" i="6"/>
  <c r="N12" i="6" s="1"/>
  <c r="G14" i="6"/>
  <c r="H14" i="6" s="1"/>
  <c r="G15" i="6"/>
  <c r="L16" i="6"/>
  <c r="N16" i="6" s="1"/>
  <c r="Q10" i="6"/>
  <c r="T10" i="6" s="1"/>
  <c r="L10" i="6"/>
  <c r="K3" i="6"/>
  <c r="P4" i="6"/>
  <c r="G17" i="6"/>
  <c r="H11" i="6"/>
  <c r="Q19" i="6"/>
  <c r="T19" i="6" s="1"/>
  <c r="L19" i="6"/>
  <c r="O19" i="6" s="1"/>
  <c r="G21" i="6"/>
  <c r="G16" i="6"/>
  <c r="H16" i="6" s="1"/>
  <c r="G13" i="6"/>
  <c r="Q14" i="6"/>
  <c r="T14" i="6" s="1"/>
  <c r="L14" i="6"/>
  <c r="K7" i="6"/>
  <c r="Q15" i="6"/>
  <c r="T15" i="6" s="1"/>
  <c r="L15" i="6"/>
  <c r="O15" i="6" s="1"/>
  <c r="P8" i="6"/>
  <c r="K11" i="6"/>
  <c r="K12" i="6"/>
  <c r="L13" i="6"/>
  <c r="K16" i="6"/>
  <c r="P17" i="6"/>
  <c r="K17" i="6"/>
  <c r="P21" i="6"/>
  <c r="K21" i="6"/>
  <c r="P25" i="6"/>
  <c r="K25" i="6"/>
  <c r="G26" i="6"/>
  <c r="P6" i="6"/>
  <c r="L26" i="6"/>
  <c r="O26" i="6" s="1"/>
  <c r="J14" i="6"/>
  <c r="I13" i="6"/>
  <c r="J17" i="6"/>
  <c r="J11" i="6"/>
  <c r="J24" i="6"/>
  <c r="J13" i="6"/>
  <c r="I26" i="6"/>
  <c r="I10" i="6"/>
  <c r="J10" i="6"/>
  <c r="J15" i="6"/>
  <c r="J18" i="6"/>
  <c r="I12" i="6"/>
  <c r="I16" i="6"/>
  <c r="I19" i="6"/>
  <c r="J21" i="6"/>
  <c r="J19" i="6"/>
  <c r="I15" i="6"/>
  <c r="I23" i="6"/>
  <c r="I20" i="6"/>
  <c r="J26" i="6"/>
  <c r="I17" i="6"/>
  <c r="I21" i="6"/>
  <c r="I18" i="6"/>
  <c r="J25" i="6"/>
  <c r="J20" i="6"/>
  <c r="I25" i="6"/>
  <c r="I14" i="6"/>
  <c r="J22" i="6"/>
  <c r="I24" i="6"/>
  <c r="J23" i="6"/>
  <c r="I11" i="6"/>
  <c r="J12" i="6"/>
  <c r="J16" i="6"/>
  <c r="I22" i="6"/>
  <c r="N17" i="6" l="1"/>
  <c r="N20" i="6"/>
  <c r="N21" i="6"/>
  <c r="S26" i="6"/>
  <c r="O18" i="6"/>
  <c r="S18" i="6"/>
  <c r="S15" i="6"/>
  <c r="S11" i="6"/>
  <c r="N24" i="6"/>
  <c r="N22" i="6"/>
  <c r="T24" i="6"/>
  <c r="S23" i="6"/>
  <c r="N25" i="6"/>
  <c r="S22" i="6"/>
  <c r="S19" i="6"/>
  <c r="T12" i="6"/>
  <c r="H25" i="6"/>
  <c r="O16" i="6"/>
  <c r="N23" i="6"/>
  <c r="T16" i="6"/>
  <c r="N19" i="6"/>
  <c r="T25" i="6"/>
  <c r="T21" i="6"/>
  <c r="H21" i="6"/>
  <c r="O10" i="6"/>
  <c r="N10" i="6"/>
  <c r="O13" i="6"/>
  <c r="N13" i="6"/>
  <c r="O12" i="6"/>
  <c r="N26" i="6"/>
  <c r="T20" i="6"/>
  <c r="O14" i="6"/>
  <c r="N14" i="6"/>
  <c r="T17" i="6"/>
  <c r="S13" i="6"/>
  <c r="N15" i="6"/>
  <c r="N11" i="6"/>
  <c r="H15" i="6"/>
  <c r="S14" i="6"/>
  <c r="H13" i="6"/>
  <c r="H12" i="6"/>
  <c r="H17" i="6"/>
  <c r="H26" i="6"/>
  <c r="S10" i="6"/>
  <c r="I3" i="1" l="1"/>
  <c r="J10" i="1"/>
  <c r="M10" i="1" s="1"/>
  <c r="J12" i="1"/>
  <c r="L12" i="1" s="1"/>
  <c r="I5" i="1"/>
  <c r="I7" i="1"/>
  <c r="J14" i="1"/>
  <c r="L14" i="1" s="1"/>
  <c r="I9" i="1"/>
  <c r="J16" i="1"/>
  <c r="K16" i="1" s="1"/>
  <c r="J18" i="1"/>
  <c r="K18" i="1" s="1"/>
  <c r="I11" i="1"/>
  <c r="J20" i="1"/>
  <c r="I13" i="1"/>
  <c r="I15" i="1"/>
  <c r="J22" i="1"/>
  <c r="K22" i="1" s="1"/>
  <c r="J24" i="1"/>
  <c r="K24" i="1" s="1"/>
  <c r="I17" i="1"/>
  <c r="I19" i="1"/>
  <c r="J26" i="1"/>
  <c r="K26" i="1" s="1"/>
  <c r="I21" i="1"/>
  <c r="I23" i="1"/>
  <c r="I25" i="1"/>
  <c r="O11" i="1"/>
  <c r="R11" i="1" s="1"/>
  <c r="O13" i="1"/>
  <c r="R13" i="1" s="1"/>
  <c r="O15" i="1"/>
  <c r="P15" i="1" s="1"/>
  <c r="O17" i="1"/>
  <c r="P17" i="1" s="1"/>
  <c r="P13" i="1"/>
  <c r="Q13" i="1"/>
  <c r="O19" i="1"/>
  <c r="Q19" i="1" s="1"/>
  <c r="O21" i="1"/>
  <c r="P21" i="1" s="1"/>
  <c r="O23" i="1"/>
  <c r="P23" i="1" s="1"/>
  <c r="O25" i="1"/>
  <c r="Q25" i="1" s="1"/>
  <c r="I4" i="1"/>
  <c r="J11" i="1"/>
  <c r="L11" i="1" s="1"/>
  <c r="J13" i="1"/>
  <c r="K13" i="1" s="1"/>
  <c r="I6" i="1"/>
  <c r="I8" i="1"/>
  <c r="J15" i="1"/>
  <c r="M15" i="1" s="1"/>
  <c r="I10" i="1"/>
  <c r="J17" i="1"/>
  <c r="K17" i="1" s="1"/>
  <c r="J19" i="1"/>
  <c r="L19" i="1" s="1"/>
  <c r="I12" i="1"/>
  <c r="I14" i="1"/>
  <c r="J21" i="1"/>
  <c r="K21" i="1" s="1"/>
  <c r="J23" i="1"/>
  <c r="L23" i="1" s="1"/>
  <c r="I16" i="1"/>
  <c r="J25" i="1"/>
  <c r="L25" i="1" s="1"/>
  <c r="I18" i="1"/>
  <c r="I20" i="1"/>
  <c r="M20" i="1"/>
  <c r="K20" i="1"/>
  <c r="L20" i="1"/>
  <c r="I22" i="1"/>
  <c r="I24" i="1"/>
  <c r="I26" i="1"/>
  <c r="O10" i="1"/>
  <c r="Q10" i="1" s="1"/>
  <c r="O12" i="1"/>
  <c r="P12" i="1" s="1"/>
  <c r="O14" i="1"/>
  <c r="R14" i="1" s="1"/>
  <c r="O16" i="1"/>
  <c r="P16" i="1" s="1"/>
  <c r="O18" i="1"/>
  <c r="P18" i="1" s="1"/>
  <c r="O20" i="1"/>
  <c r="P20" i="1" s="1"/>
  <c r="P14" i="1"/>
  <c r="R16" i="1"/>
  <c r="O22" i="1"/>
  <c r="Q22" i="1" s="1"/>
  <c r="O24" i="1"/>
  <c r="P24" i="1" s="1"/>
  <c r="O26" i="1"/>
  <c r="Q26" i="1" s="1"/>
  <c r="R26" i="1" l="1"/>
  <c r="M24" i="1"/>
  <c r="P26" i="1"/>
  <c r="P22" i="1"/>
  <c r="Q20" i="1"/>
  <c r="M18" i="1"/>
  <c r="M12" i="1"/>
  <c r="P10" i="1"/>
  <c r="R10" i="1"/>
  <c r="R21" i="1"/>
  <c r="R20" i="1"/>
  <c r="Q14" i="1"/>
  <c r="R12" i="1"/>
  <c r="R22" i="1"/>
  <c r="M26" i="1"/>
  <c r="Q21" i="1"/>
  <c r="Q12" i="1"/>
  <c r="L26" i="1"/>
  <c r="K11" i="1"/>
  <c r="M22" i="1"/>
  <c r="L18" i="1"/>
  <c r="M17" i="1"/>
  <c r="Q16" i="1"/>
  <c r="L22" i="1"/>
  <c r="L16" i="1"/>
  <c r="M14" i="1"/>
  <c r="R25" i="1"/>
  <c r="R19" i="1"/>
  <c r="R18" i="1"/>
  <c r="P25" i="1"/>
  <c r="R15" i="1"/>
  <c r="Q11" i="1"/>
  <c r="L21" i="1"/>
  <c r="L24" i="1"/>
  <c r="M16" i="1"/>
  <c r="K14" i="1"/>
  <c r="Q23" i="1"/>
  <c r="P19" i="1"/>
  <c r="Q15" i="1"/>
  <c r="K23" i="1"/>
  <c r="M19" i="1"/>
  <c r="K19" i="1"/>
  <c r="K12" i="1"/>
  <c r="L10" i="1"/>
  <c r="K25" i="1"/>
  <c r="M23" i="1"/>
  <c r="L15" i="1"/>
  <c r="M13" i="1"/>
  <c r="M11" i="1"/>
  <c r="M25" i="1"/>
  <c r="Q24" i="1"/>
  <c r="K10" i="1"/>
  <c r="R23" i="1"/>
  <c r="Q17" i="1"/>
  <c r="R17" i="1"/>
  <c r="P11" i="1"/>
  <c r="L17" i="1"/>
  <c r="K15" i="1"/>
  <c r="L13" i="1"/>
  <c r="R24" i="1"/>
  <c r="Q18" i="1"/>
  <c r="M21" i="1"/>
</calcChain>
</file>

<file path=xl/sharedStrings.xml><?xml version="1.0" encoding="utf-8"?>
<sst xmlns="http://schemas.openxmlformats.org/spreadsheetml/2006/main" count="60" uniqueCount="41">
  <si>
    <t>Date</t>
  </si>
  <si>
    <t>Cases</t>
  </si>
  <si>
    <t>Expected</t>
  </si>
  <si>
    <t>Prob</t>
  </si>
  <si>
    <t>Attendance</t>
  </si>
  <si>
    <t>Population</t>
  </si>
  <si>
    <t>Poisson</t>
  </si>
  <si>
    <t>Binomial rate</t>
  </si>
  <si>
    <t>PropMorb</t>
  </si>
  <si>
    <t>Rate</t>
  </si>
  <si>
    <t>Expected2</t>
  </si>
  <si>
    <t>Prob3</t>
  </si>
  <si>
    <t>Expected6</t>
  </si>
  <si>
    <t>Prob7</t>
  </si>
  <si>
    <t>Binomial. Proportional Morbidity</t>
  </si>
  <si>
    <t>Binomial, rate</t>
  </si>
  <si>
    <t>Confidence interval</t>
  </si>
  <si>
    <t>CI, low</t>
  </si>
  <si>
    <t>CI, high</t>
  </si>
  <si>
    <t>CI, low2</t>
  </si>
  <si>
    <t>CI, high3</t>
  </si>
  <si>
    <t>CI, low3</t>
  </si>
  <si>
    <t>CI, high4</t>
  </si>
  <si>
    <t>Outbreak</t>
  </si>
  <si>
    <t>Increase</t>
  </si>
  <si>
    <t>Parameter</t>
  </si>
  <si>
    <t>Value</t>
  </si>
  <si>
    <t>Daily data</t>
  </si>
  <si>
    <t>Binomial, proportional morbidity</t>
  </si>
  <si>
    <t>p threshold 1</t>
  </si>
  <si>
    <t>p threshold 2</t>
  </si>
  <si>
    <t>Rate expression</t>
  </si>
  <si>
    <t>Introduction</t>
  </si>
  <si>
    <t>Data tab</t>
  </si>
  <si>
    <t>The data tab contain the table where the data should be entered for cases, attendance at the clinic and population for a given syndrome. Columns B, C and D can be updated as new data is collected everyday. Note that the graph will not update the range of data presented automatically.</t>
  </si>
  <si>
    <t>This tab includes a table labeled parameters in column T and U. These are used to setup the level of confidence desired for the calculation of the confidence interval, the two thresholds used for flagging record in green or red, and the unit of population used for expressing the incidence rate.</t>
  </si>
  <si>
    <t>Graph tab</t>
  </si>
  <si>
    <t>The graph tab presents a graphical representation of the data according to the three expressions of the indicators. Note that the graphs will not adjust automatically to new data added in the data tab.</t>
  </si>
  <si>
    <t>Contact</t>
  </si>
  <si>
    <t>For any question regarding this spreadsheet, contact support@ecdc.europa.eu</t>
  </si>
  <si>
    <t>This document supports the handbook on syndromic surveillance in migrant centres. It is aimed at providing an example of calculation of thresholds for number of cases, incidence rates and proportional morbidity according to the methodology presented in the handbook.</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</si>
</sst>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0.0"/>
    <numFmt numFmtId="165" formatCode="0.0%"/>
    <numFmt numFmtId="166" formatCode="0.000%"/>
    <numFmt numFmtId="167" formatCode="#\ ??/1000"/>
    <numFmt numFmtId="168" formatCode="_-* #,##0.0000_-;\-* #,##0.0000_-;_-* &quot;-&quot;??_-;_-@_-"/>
    <numFmt numFmtId="169" formatCode="0.0000"/>
    <numFmt numFmtId="170" formatCode="_-* #,##0.00&quot;/1000&quot;"/>
  </numFmts>
  <fonts count="5" x14ac:knownFonts="1">
    <font>
      <sz val="11"/>
      <color theme="1"/>
      <name val="Calibri"/>
      <family val="2"/>
      <scheme val="minor"/>
    </font>
    <font>
      <sz val="11"/>
      <color theme="1"/>
      <name val="Calibri"/>
      <family val="2"/>
      <scheme val="minor"/>
    </font>
    <font>
      <b/>
      <sz val="11"/>
      <color theme="0"/>
      <name val="Calibri"/>
      <family val="2"/>
      <scheme val="minor"/>
    </font>
    <font>
      <i/>
      <sz val="11"/>
      <color theme="5" tint="-0.24994659260841701"/>
      <name val="Calibri"/>
      <family val="2"/>
      <scheme val="minor"/>
    </font>
    <font>
      <b/>
      <sz val="16"/>
      <color theme="9" tint="-0.249977111117893"/>
      <name val="Calibri"/>
      <family val="2"/>
      <scheme val="minor"/>
    </font>
  </fonts>
  <fills count="4">
    <fill>
      <patternFill patternType="none"/>
    </fill>
    <fill>
      <patternFill patternType="gray125"/>
    </fill>
    <fill>
      <patternFill patternType="solid">
        <fgColor theme="9"/>
        <bgColor theme="9"/>
      </patternFill>
    </fill>
    <fill>
      <patternFill patternType="solid">
        <fgColor indexed="65"/>
        <bgColor indexed="64"/>
      </patternFill>
    </fill>
  </fills>
  <borders count="6">
    <border>
      <left/>
      <right/>
      <top/>
      <bottom/>
      <diagonal/>
    </border>
    <border>
      <left/>
      <right/>
      <top style="thin">
        <color theme="9" tint="0.39997558519241921"/>
      </top>
      <bottom style="thin">
        <color theme="9" tint="0.39997558519241921"/>
      </bottom>
      <diagonal/>
    </border>
    <border>
      <left style="thin">
        <color indexed="64"/>
      </left>
      <right/>
      <top/>
      <bottom/>
      <diagonal/>
    </border>
    <border>
      <left style="thin">
        <color indexed="64"/>
      </left>
      <right/>
      <top style="thin">
        <color theme="9" tint="0.39997558519241921"/>
      </top>
      <bottom style="thin">
        <color theme="9" tint="0.39997558519241921"/>
      </bottom>
      <diagonal/>
    </border>
    <border>
      <left/>
      <right style="thin">
        <color indexed="64"/>
      </right>
      <top/>
      <bottom/>
      <diagonal/>
    </border>
    <border>
      <left/>
      <right style="thin">
        <color indexed="64"/>
      </right>
      <top style="thin">
        <color theme="9" tint="0.39997558519241921"/>
      </top>
      <bottom style="thin">
        <color theme="9" tint="0.39997558519241921"/>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36">
    <xf numFmtId="0" fontId="0" fillId="0" borderId="0" xfId="0"/>
    <xf numFmtId="14" fontId="0" fillId="0" borderId="0" xfId="0" applyNumberFormat="1"/>
    <xf numFmtId="0" fontId="3" fillId="3" borderId="0" xfId="0" applyFont="1" applyFill="1"/>
    <xf numFmtId="165" fontId="3" fillId="3" borderId="0" xfId="1" applyNumberFormat="1" applyFont="1" applyFill="1"/>
    <xf numFmtId="164" fontId="3" fillId="3" borderId="0" xfId="0" applyNumberFormat="1" applyFont="1" applyFill="1"/>
    <xf numFmtId="165" fontId="3" fillId="3" borderId="0" xfId="0" applyNumberFormat="1" applyFont="1" applyFill="1"/>
    <xf numFmtId="166" fontId="3" fillId="3" borderId="0" xfId="0" applyNumberFormat="1" applyFont="1" applyFill="1"/>
    <xf numFmtId="167" fontId="3" fillId="3" borderId="0" xfId="1" applyNumberFormat="1" applyFont="1" applyFill="1"/>
    <xf numFmtId="1" fontId="0" fillId="0" borderId="0" xfId="0" applyNumberFormat="1"/>
    <xf numFmtId="0" fontId="0" fillId="0" borderId="2" xfId="0" applyBorder="1"/>
    <xf numFmtId="0" fontId="0" fillId="0" borderId="0" xfId="0" applyBorder="1"/>
    <xf numFmtId="0" fontId="3" fillId="3" borderId="2" xfId="0" applyFont="1" applyFill="1" applyBorder="1"/>
    <xf numFmtId="0" fontId="3" fillId="3" borderId="0" xfId="0" applyFont="1" applyFill="1" applyBorder="1"/>
    <xf numFmtId="164" fontId="3" fillId="3" borderId="2" xfId="0" applyNumberFormat="1" applyFont="1" applyFill="1" applyBorder="1"/>
    <xf numFmtId="0" fontId="0" fillId="0" borderId="4" xfId="0" applyBorder="1"/>
    <xf numFmtId="0" fontId="3" fillId="3" borderId="4" xfId="0" applyFont="1" applyFill="1" applyBorder="1"/>
    <xf numFmtId="165" fontId="3" fillId="3" borderId="2" xfId="1" applyNumberFormat="1" applyFont="1" applyFill="1" applyBorder="1"/>
    <xf numFmtId="165" fontId="3" fillId="3" borderId="0" xfId="1" applyNumberFormat="1" applyFont="1" applyFill="1" applyBorder="1"/>
    <xf numFmtId="165" fontId="3" fillId="3" borderId="0" xfId="0" applyNumberFormat="1" applyFont="1" applyFill="1" applyBorder="1"/>
    <xf numFmtId="165" fontId="3" fillId="3" borderId="4" xfId="0" applyNumberFormat="1" applyFont="1" applyFill="1" applyBorder="1"/>
    <xf numFmtId="165" fontId="3" fillId="3" borderId="4" xfId="1" applyNumberFormat="1" applyFont="1" applyFill="1" applyBorder="1"/>
    <xf numFmtId="1" fontId="0" fillId="0" borderId="2" xfId="0" applyNumberFormat="1" applyBorder="1"/>
    <xf numFmtId="43" fontId="3" fillId="3" borderId="0" xfId="2" applyNumberFormat="1" applyFont="1" applyFill="1" applyBorder="1"/>
    <xf numFmtId="43" fontId="3" fillId="3" borderId="4" xfId="2" applyNumberFormat="1" applyFont="1" applyFill="1" applyBorder="1"/>
    <xf numFmtId="169" fontId="3" fillId="3" borderId="0" xfId="0" applyNumberFormat="1" applyFont="1" applyFill="1" applyBorder="1"/>
    <xf numFmtId="168" fontId="3" fillId="3" borderId="0" xfId="0" applyNumberFormat="1" applyFont="1" applyFill="1" applyBorder="1"/>
    <xf numFmtId="170" fontId="3" fillId="3" borderId="2" xfId="2" applyNumberFormat="1" applyFont="1" applyFill="1" applyBorder="1"/>
    <xf numFmtId="170" fontId="3" fillId="3" borderId="0" xfId="2" applyNumberFormat="1" applyFont="1" applyFill="1" applyBorder="1"/>
    <xf numFmtId="170" fontId="3" fillId="3" borderId="4" xfId="2" applyNumberFormat="1" applyFont="1" applyFill="1" applyBorder="1"/>
    <xf numFmtId="2" fontId="0" fillId="0" borderId="0" xfId="0" applyNumberFormat="1"/>
    <xf numFmtId="0" fontId="0" fillId="0" borderId="0" xfId="0" applyAlignment="1">
      <alignment horizontal="left" vertical="top" wrapText="1"/>
    </xf>
    <xf numFmtId="0" fontId="4" fillId="0" borderId="0" xfId="0" applyFont="1" applyAlignment="1">
      <alignment horizontal="left" vertical="top" wrapText="1"/>
    </xf>
    <xf numFmtId="0" fontId="2" fillId="2" borderId="3" xfId="0" applyFont="1" applyFill="1" applyBorder="1" applyAlignment="1">
      <alignment horizontal="center"/>
    </xf>
    <xf numFmtId="0" fontId="2" fillId="2" borderId="1" xfId="0" applyFont="1" applyFill="1" applyBorder="1" applyAlignment="1">
      <alignment horizontal="center"/>
    </xf>
    <xf numFmtId="0" fontId="2" fillId="2" borderId="5" xfId="0" applyFont="1" applyFill="1" applyBorder="1" applyAlignment="1">
      <alignment horizontal="center"/>
    </xf>
    <xf numFmtId="0" fontId="0" fillId="0" borderId="0" xfId="0" applyAlignment="1">
      <alignment horizontal="center"/>
    </xf>
  </cellXfs>
  <cellStyles count="3">
    <cellStyle name="Comma" xfId="2" builtinId="3"/>
    <cellStyle name="Normal" xfId="0" builtinId="0"/>
    <cellStyle name="Percent" xfId="1" builtinId="5"/>
  </cellStyles>
  <dxfs count="37">
    <dxf>
      <font>
        <b val="0"/>
        <i/>
        <strike val="0"/>
        <condense val="0"/>
        <extend val="0"/>
        <outline val="0"/>
        <shadow val="0"/>
        <u val="none"/>
        <vertAlign val="baseline"/>
        <sz val="11"/>
        <color theme="5" tint="-0.24994659260841701"/>
        <name val="Calibri"/>
        <scheme val="minor"/>
      </font>
      <numFmt numFmtId="167" formatCode="#\ ??/1000"/>
      <fill>
        <patternFill patternType="solid">
          <fgColor indexed="64"/>
          <bgColor indexed="65"/>
        </patternFill>
      </fill>
    </dxf>
    <dxf>
      <font>
        <b val="0"/>
        <i/>
        <strike val="0"/>
        <condense val="0"/>
        <extend val="0"/>
        <outline val="0"/>
        <shadow val="0"/>
        <u val="none"/>
        <vertAlign val="baseline"/>
        <sz val="11"/>
        <color theme="5" tint="-0.24994659260841701"/>
        <name val="Calibri"/>
        <scheme val="minor"/>
      </font>
      <numFmt numFmtId="167" formatCode="#\ ??/1000"/>
      <fill>
        <patternFill patternType="solid">
          <fgColor indexed="64"/>
          <bgColor indexed="65"/>
        </patternFill>
      </fill>
    </dxf>
    <dxf>
      <font>
        <b val="0"/>
        <i/>
        <strike val="0"/>
        <condense val="0"/>
        <extend val="0"/>
        <outline val="0"/>
        <shadow val="0"/>
        <u val="none"/>
        <vertAlign val="baseline"/>
        <sz val="11"/>
        <color theme="5" tint="-0.24994659260841701"/>
        <name val="Calibri"/>
        <scheme val="minor"/>
      </font>
      <numFmt numFmtId="166" formatCode="0.000%"/>
      <fill>
        <patternFill patternType="solid">
          <fgColor indexed="64"/>
          <bgColor indexed="65"/>
        </patternFill>
      </fill>
    </dxf>
    <dxf>
      <font>
        <b val="0"/>
        <i/>
        <strike val="0"/>
        <condense val="0"/>
        <extend val="0"/>
        <outline val="0"/>
        <shadow val="0"/>
        <u val="none"/>
        <vertAlign val="baseline"/>
        <sz val="11"/>
        <color theme="5" tint="-0.24994659260841701"/>
        <name val="Calibri"/>
        <scheme val="minor"/>
      </font>
      <numFmt numFmtId="166" formatCode="0.000%"/>
      <fill>
        <patternFill patternType="solid">
          <fgColor indexed="64"/>
          <bgColor indexed="65"/>
        </patternFill>
      </fill>
    </dxf>
    <dxf>
      <font>
        <b val="0"/>
        <i/>
        <strike val="0"/>
        <condense val="0"/>
        <extend val="0"/>
        <outline val="0"/>
        <shadow val="0"/>
        <u val="none"/>
        <vertAlign val="baseline"/>
        <sz val="11"/>
        <color theme="5" tint="-0.24994659260841701"/>
        <name val="Calibri"/>
        <scheme val="minor"/>
      </font>
      <numFmt numFmtId="166" formatCode="0.000%"/>
      <fill>
        <patternFill patternType="solid">
          <fgColor indexed="64"/>
          <bgColor indexed="65"/>
        </patternFill>
      </fill>
    </dxf>
    <dxf>
      <font>
        <b val="0"/>
        <i/>
        <strike val="0"/>
        <condense val="0"/>
        <extend val="0"/>
        <outline val="0"/>
        <shadow val="0"/>
        <u val="none"/>
        <vertAlign val="baseline"/>
        <sz val="11"/>
        <color theme="5" tint="-0.24994659260841701"/>
        <name val="Calibri"/>
        <scheme val="minor"/>
      </font>
      <numFmt numFmtId="165" formatCode="0.0%"/>
      <fill>
        <patternFill patternType="solid">
          <fgColor indexed="64"/>
          <bgColor indexed="65"/>
        </patternFill>
      </fill>
    </dxf>
    <dxf>
      <font>
        <b val="0"/>
        <i/>
        <strike val="0"/>
        <condense val="0"/>
        <extend val="0"/>
        <outline val="0"/>
        <shadow val="0"/>
        <u val="none"/>
        <vertAlign val="baseline"/>
        <sz val="11"/>
        <color theme="5" tint="-0.24994659260841701"/>
        <name val="Calibri"/>
        <scheme val="minor"/>
      </font>
      <numFmt numFmtId="165" formatCode="0.0%"/>
      <fill>
        <patternFill patternType="solid">
          <fgColor indexed="64"/>
          <bgColor indexed="65"/>
        </patternFill>
      </fill>
    </dxf>
    <dxf>
      <font>
        <b val="0"/>
        <i/>
        <strike val="0"/>
        <outline val="0"/>
        <shadow val="0"/>
        <u val="none"/>
        <vertAlign val="baseline"/>
        <sz val="11"/>
        <color theme="5" tint="-0.24994659260841701"/>
        <name val="Calibri"/>
        <scheme val="minor"/>
      </font>
      <fill>
        <patternFill patternType="solid">
          <fgColor indexed="64"/>
          <bgColor indexed="65"/>
        </patternFill>
      </fill>
    </dxf>
    <dxf>
      <font>
        <b val="0"/>
        <i/>
        <strike val="0"/>
        <condense val="0"/>
        <extend val="0"/>
        <outline val="0"/>
        <shadow val="0"/>
        <u val="none"/>
        <vertAlign val="baseline"/>
        <sz val="11"/>
        <color theme="5" tint="-0.24994659260841701"/>
        <name val="Calibri"/>
        <scheme val="minor"/>
      </font>
      <numFmt numFmtId="165" formatCode="0.0%"/>
      <fill>
        <patternFill patternType="solid">
          <fgColor indexed="64"/>
          <bgColor indexed="65"/>
        </patternFill>
      </fill>
    </dxf>
    <dxf>
      <font>
        <b val="0"/>
        <i/>
        <strike val="0"/>
        <condense val="0"/>
        <extend val="0"/>
        <outline val="0"/>
        <shadow val="0"/>
        <u val="none"/>
        <vertAlign val="baseline"/>
        <sz val="11"/>
        <color theme="5" tint="-0.24994659260841701"/>
        <name val="Calibri"/>
        <scheme val="minor"/>
      </font>
      <numFmt numFmtId="165" formatCode="0.0%"/>
      <fill>
        <patternFill patternType="solid">
          <fgColor indexed="64"/>
          <bgColor indexed="65"/>
        </patternFill>
      </fill>
    </dxf>
    <dxf>
      <font>
        <b val="0"/>
        <i/>
        <strike val="0"/>
        <outline val="0"/>
        <shadow val="0"/>
        <u val="none"/>
        <vertAlign val="baseline"/>
        <sz val="11"/>
        <color theme="5" tint="-0.24994659260841701"/>
        <name val="Calibri"/>
        <scheme val="minor"/>
      </font>
      <numFmt numFmtId="0" formatCode="General"/>
      <fill>
        <patternFill patternType="solid">
          <fgColor indexed="64"/>
          <bgColor indexed="65"/>
        </patternFill>
      </fill>
    </dxf>
    <dxf>
      <font>
        <b val="0"/>
        <i/>
        <strike val="0"/>
        <outline val="0"/>
        <shadow val="0"/>
        <u val="none"/>
        <vertAlign val="baseline"/>
        <sz val="11"/>
        <color theme="5" tint="-0.24994659260841701"/>
        <name val="Calibri"/>
        <scheme val="minor"/>
      </font>
      <numFmt numFmtId="0" formatCode="General"/>
      <fill>
        <patternFill patternType="solid">
          <fgColor indexed="64"/>
          <bgColor indexed="65"/>
        </patternFill>
      </fill>
    </dxf>
    <dxf>
      <font>
        <b val="0"/>
        <i/>
        <strike val="0"/>
        <outline val="0"/>
        <shadow val="0"/>
        <u val="none"/>
        <vertAlign val="baseline"/>
        <sz val="11"/>
        <color theme="5" tint="-0.24994659260841701"/>
        <name val="Calibri"/>
        <scheme val="minor"/>
      </font>
      <fill>
        <patternFill patternType="solid">
          <fgColor indexed="64"/>
          <bgColor indexed="65"/>
        </patternFill>
      </fill>
    </dxf>
    <dxf>
      <font>
        <b val="0"/>
        <i/>
        <strike val="0"/>
        <outline val="0"/>
        <shadow val="0"/>
        <u val="none"/>
        <vertAlign val="baseline"/>
        <sz val="11"/>
        <color theme="5" tint="-0.24994659260841701"/>
        <name val="Calibri"/>
        <scheme val="minor"/>
      </font>
      <numFmt numFmtId="164" formatCode="0.0"/>
      <fill>
        <patternFill patternType="solid">
          <fgColor indexed="64"/>
          <bgColor indexed="65"/>
        </patternFill>
      </fill>
    </dxf>
    <dxf>
      <numFmt numFmtId="0" formatCode="General"/>
    </dxf>
    <dxf>
      <numFmt numFmtId="1" formatCode="0"/>
    </dxf>
    <dxf>
      <numFmt numFmtId="19" formatCode="dd/mm/yyyy"/>
    </dxf>
    <dxf>
      <font>
        <b val="0"/>
        <i val="0"/>
        <strike val="0"/>
        <condense val="0"/>
        <extend val="0"/>
        <outline val="0"/>
        <shadow val="0"/>
        <u val="none"/>
        <vertAlign val="baseline"/>
        <sz val="11"/>
        <color rgb="FF000000"/>
        <name val="Calibri"/>
        <scheme val="none"/>
      </font>
    </dxf>
    <dxf>
      <font>
        <b val="0"/>
        <i/>
        <strike val="0"/>
        <condense val="0"/>
        <extend val="0"/>
        <outline val="0"/>
        <shadow val="0"/>
        <u val="none"/>
        <vertAlign val="baseline"/>
        <sz val="11"/>
        <color theme="5" tint="-0.24994659260841701"/>
        <name val="Calibri"/>
        <scheme val="minor"/>
      </font>
      <numFmt numFmtId="170" formatCode="_-* #,##0.00&quot;/1000&quot;"/>
      <fill>
        <patternFill patternType="solid">
          <fgColor indexed="64"/>
          <bgColor indexed="65"/>
        </patternFill>
      </fill>
      <border diagonalUp="0" diagonalDown="0">
        <left/>
        <right style="thin">
          <color indexed="64"/>
        </right>
        <top/>
        <bottom/>
      </border>
    </dxf>
    <dxf>
      <font>
        <b val="0"/>
        <i/>
        <strike val="0"/>
        <condense val="0"/>
        <extend val="0"/>
        <outline val="0"/>
        <shadow val="0"/>
        <u val="none"/>
        <vertAlign val="baseline"/>
        <sz val="11"/>
        <color theme="5" tint="-0.24994659260841701"/>
        <name val="Calibri"/>
        <scheme val="minor"/>
      </font>
      <numFmt numFmtId="170" formatCode="_-* #,##0.00&quot;/1000&quot;"/>
      <fill>
        <patternFill patternType="solid">
          <fgColor indexed="64"/>
          <bgColor indexed="65"/>
        </patternFill>
      </fill>
    </dxf>
    <dxf>
      <font>
        <b val="0"/>
        <i/>
        <strike val="0"/>
        <condense val="0"/>
        <extend val="0"/>
        <outline val="0"/>
        <shadow val="0"/>
        <u val="none"/>
        <vertAlign val="baseline"/>
        <sz val="11"/>
        <color theme="5" tint="-0.24994659260841701"/>
        <name val="Calibri"/>
        <scheme val="minor"/>
      </font>
      <numFmt numFmtId="35" formatCode="_-* #,##0.00_-;\-* #,##0.00_-;_-* &quot;-&quot;??_-;_-@_-"/>
      <fill>
        <patternFill patternType="solid">
          <fgColor indexed="64"/>
          <bgColor indexed="65"/>
        </patternFill>
      </fill>
    </dxf>
    <dxf>
      <font>
        <b val="0"/>
        <i/>
        <strike val="0"/>
        <condense val="0"/>
        <extend val="0"/>
        <outline val="0"/>
        <shadow val="0"/>
        <u val="none"/>
        <vertAlign val="baseline"/>
        <sz val="11"/>
        <color theme="5" tint="-0.24994659260841701"/>
        <name val="Calibri"/>
        <scheme val="minor"/>
      </font>
      <numFmt numFmtId="35" formatCode="_-* #,##0.00_-;\-* #,##0.00_-;_-* &quot;-&quot;??_-;_-@_-"/>
      <fill>
        <patternFill patternType="solid">
          <fgColor indexed="64"/>
          <bgColor indexed="65"/>
        </patternFill>
      </fill>
    </dxf>
    <dxf>
      <font>
        <b val="0"/>
        <i/>
        <strike val="0"/>
        <condense val="0"/>
        <extend val="0"/>
        <outline val="0"/>
        <shadow val="0"/>
        <u val="none"/>
        <vertAlign val="baseline"/>
        <sz val="11"/>
        <color theme="5" tint="-0.24994659260841701"/>
        <name val="Calibri"/>
        <scheme val="minor"/>
      </font>
      <numFmt numFmtId="170" formatCode="_-* #,##0.00&quot;/1000&quot;"/>
      <fill>
        <patternFill patternType="solid">
          <fgColor indexed="64"/>
          <bgColor indexed="65"/>
        </patternFill>
      </fill>
      <border diagonalUp="0" diagonalDown="0">
        <left style="thin">
          <color indexed="64"/>
        </left>
        <right/>
        <top/>
        <bottom/>
      </border>
    </dxf>
    <dxf>
      <font>
        <b val="0"/>
        <i/>
        <strike val="0"/>
        <condense val="0"/>
        <extend val="0"/>
        <outline val="0"/>
        <shadow val="0"/>
        <u val="none"/>
        <vertAlign val="baseline"/>
        <sz val="11"/>
        <color theme="5" tint="-0.24994659260841701"/>
        <name val="Calibri"/>
        <scheme val="minor"/>
      </font>
      <numFmt numFmtId="165" formatCode="0.0%"/>
      <fill>
        <patternFill patternType="solid">
          <fgColor indexed="64"/>
          <bgColor indexed="65"/>
        </patternFill>
      </fill>
      <border diagonalUp="0" diagonalDown="0">
        <left/>
        <right style="thin">
          <color indexed="64"/>
        </right>
        <top/>
        <bottom/>
        <vertical/>
        <horizontal/>
      </border>
    </dxf>
    <dxf>
      <font>
        <b val="0"/>
        <i/>
        <strike val="0"/>
        <condense val="0"/>
        <extend val="0"/>
        <outline val="0"/>
        <shadow val="0"/>
        <u val="none"/>
        <vertAlign val="baseline"/>
        <sz val="11"/>
        <color theme="5" tint="-0.24994659260841701"/>
        <name val="Calibri"/>
        <scheme val="minor"/>
      </font>
      <numFmt numFmtId="165" formatCode="0.0%"/>
      <fill>
        <patternFill patternType="solid">
          <fgColor indexed="64"/>
          <bgColor indexed="65"/>
        </patternFill>
      </fill>
    </dxf>
    <dxf>
      <font>
        <b val="0"/>
        <i/>
        <strike val="0"/>
        <outline val="0"/>
        <shadow val="0"/>
        <u val="none"/>
        <vertAlign val="baseline"/>
        <sz val="11"/>
        <color theme="5" tint="-0.24994659260841701"/>
        <name val="Calibri"/>
        <scheme val="minor"/>
      </font>
      <numFmt numFmtId="169" formatCode="0.0000"/>
      <fill>
        <patternFill patternType="solid">
          <fgColor indexed="64"/>
          <bgColor indexed="65"/>
        </patternFill>
      </fill>
    </dxf>
    <dxf>
      <font>
        <b val="0"/>
        <i/>
        <strike val="0"/>
        <condense val="0"/>
        <extend val="0"/>
        <outline val="0"/>
        <shadow val="0"/>
        <u val="none"/>
        <vertAlign val="baseline"/>
        <sz val="11"/>
        <color theme="5" tint="-0.24994659260841701"/>
        <name val="Calibri"/>
        <scheme val="minor"/>
      </font>
      <numFmt numFmtId="165" formatCode="0.0%"/>
      <fill>
        <patternFill patternType="solid">
          <fgColor indexed="64"/>
          <bgColor indexed="65"/>
        </patternFill>
      </fill>
    </dxf>
    <dxf>
      <font>
        <b val="0"/>
        <i/>
        <strike val="0"/>
        <condense val="0"/>
        <extend val="0"/>
        <outline val="0"/>
        <shadow val="0"/>
        <u val="none"/>
        <vertAlign val="baseline"/>
        <sz val="11"/>
        <color theme="5" tint="-0.24994659260841701"/>
        <name val="Calibri"/>
        <scheme val="minor"/>
      </font>
      <numFmt numFmtId="165" formatCode="0.0%"/>
      <fill>
        <patternFill patternType="solid">
          <fgColor indexed="64"/>
          <bgColor indexed="65"/>
        </patternFill>
      </fill>
      <border diagonalUp="0" diagonalDown="0">
        <left style="thin">
          <color indexed="64"/>
        </left>
        <right/>
        <top/>
        <bottom/>
        <vertical/>
        <horizontal/>
      </border>
    </dxf>
    <dxf>
      <font>
        <b val="0"/>
        <i/>
        <strike val="0"/>
        <outline val="0"/>
        <shadow val="0"/>
        <u val="none"/>
        <vertAlign val="baseline"/>
        <sz val="11"/>
        <color theme="5" tint="-0.24994659260841701"/>
        <name val="Calibri"/>
        <scheme val="minor"/>
      </font>
      <numFmt numFmtId="0" formatCode="General"/>
      <fill>
        <patternFill patternType="solid">
          <fgColor indexed="64"/>
          <bgColor indexed="65"/>
        </patternFill>
      </fill>
      <border diagonalUp="0" diagonalDown="0">
        <left/>
        <right style="thin">
          <color indexed="64"/>
        </right>
        <top/>
        <bottom/>
        <vertical/>
        <horizontal/>
      </border>
    </dxf>
    <dxf>
      <font>
        <b val="0"/>
        <i/>
        <strike val="0"/>
        <outline val="0"/>
        <shadow val="0"/>
        <u val="none"/>
        <vertAlign val="baseline"/>
        <sz val="11"/>
        <color theme="5" tint="-0.24994659260841701"/>
        <name val="Calibri"/>
        <scheme val="minor"/>
      </font>
      <numFmt numFmtId="0" formatCode="General"/>
      <fill>
        <patternFill patternType="solid">
          <fgColor indexed="64"/>
          <bgColor indexed="65"/>
        </patternFill>
      </fill>
    </dxf>
    <dxf>
      <font>
        <b val="0"/>
        <i/>
        <strike val="0"/>
        <outline val="0"/>
        <shadow val="0"/>
        <u val="none"/>
        <vertAlign val="baseline"/>
        <sz val="11"/>
        <color theme="5" tint="-0.24994659260841701"/>
        <name val="Calibri"/>
        <scheme val="minor"/>
      </font>
      <numFmt numFmtId="0" formatCode="General"/>
      <fill>
        <patternFill patternType="solid">
          <fgColor indexed="64"/>
          <bgColor indexed="65"/>
        </patternFill>
      </fill>
    </dxf>
    <dxf>
      <font>
        <b val="0"/>
        <i/>
        <strike val="0"/>
        <outline val="0"/>
        <shadow val="0"/>
        <u val="none"/>
        <vertAlign val="baseline"/>
        <sz val="11"/>
        <color theme="5" tint="-0.24994659260841701"/>
        <name val="Calibri"/>
        <scheme val="minor"/>
      </font>
      <numFmt numFmtId="164" formatCode="0.0"/>
      <fill>
        <patternFill patternType="solid">
          <fgColor indexed="64"/>
          <bgColor indexed="65"/>
        </patternFill>
      </fill>
      <border diagonalUp="0" diagonalDown="0">
        <left style="thin">
          <color indexed="64"/>
        </left>
        <right/>
        <top/>
        <bottom/>
        <vertical/>
        <horizontal/>
      </border>
    </dxf>
    <dxf>
      <border diagonalUp="0" diagonalDown="0">
        <left/>
        <right style="thin">
          <color indexed="64"/>
        </right>
        <top style="thin">
          <color auto="1"/>
        </top>
        <bottom style="thin">
          <color auto="1"/>
        </bottom>
        <vertical/>
        <horizontal style="thin">
          <color auto="1"/>
        </horizontal>
      </border>
    </dxf>
    <dxf>
      <numFmt numFmtId="0" formatCode="General"/>
      <border diagonalUp="0" diagonalDown="0">
        <left/>
        <right/>
        <top style="thin">
          <color auto="1"/>
        </top>
        <bottom style="thin">
          <color auto="1"/>
        </bottom>
        <vertical/>
        <horizontal style="thin">
          <color auto="1"/>
        </horizontal>
      </border>
    </dxf>
    <dxf>
      <numFmt numFmtId="1" formatCode="0"/>
      <border diagonalUp="0" diagonalDown="0">
        <left style="thin">
          <color indexed="64"/>
        </left>
        <right/>
        <top style="thin">
          <color auto="1"/>
        </top>
        <bottom style="thin">
          <color auto="1"/>
        </bottom>
        <vertical/>
        <horizontal style="thin">
          <color auto="1"/>
        </horizontal>
      </border>
    </dxf>
    <dxf>
      <numFmt numFmtId="19" formatCode="dd/mm/yyyy"/>
    </dxf>
    <dxf>
      <font>
        <b val="0"/>
        <i val="0"/>
        <strike val="0"/>
        <condense val="0"/>
        <extend val="0"/>
        <outline val="0"/>
        <shadow val="0"/>
        <u val="none"/>
        <vertAlign val="baseline"/>
        <sz val="11"/>
        <color theme="1"/>
        <name val="Calibri"/>
        <scheme val="minor"/>
      </font>
    </dxf>
  </dxfs>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5" Type="http://schemas.microsoft.com/office/2006/relationships/vbaProject" Target="vbaProject.bin"/><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 Id="rId14" Type="http://schemas.openxmlformats.org/officeDocument/2006/relationships/customXml" Target="../customXml/item6.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r>
              <a:rPr lang="en-GB" sz="1000"/>
              <a:t>Alert thresholds for cases, Poisson distribution</a:t>
            </a:r>
          </a:p>
        </c:rich>
      </c:tx>
      <c:layout>
        <c:manualLayout>
          <c:xMode val="edge"/>
          <c:yMode val="edge"/>
          <c:x val="0.32139479210215505"/>
          <c:y val="1.3888888888888888E-2"/>
        </c:manualLayout>
      </c:layout>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5230113456114352E-2"/>
          <c:y val="7.2853429567769995E-2"/>
          <c:w val="0.94330482029866591"/>
          <c:h val="0.77662401572456452"/>
        </c:manualLayout>
      </c:layout>
      <c:lineChart>
        <c:grouping val="standard"/>
        <c:varyColors val="0"/>
        <c:ser>
          <c:idx val="0"/>
          <c:order val="0"/>
          <c:tx>
            <c:strRef>
              <c:f>Data!$B$2</c:f>
              <c:strCache>
                <c:ptCount val="1"/>
                <c:pt idx="0">
                  <c:v>Cases</c:v>
                </c:pt>
              </c:strCache>
            </c:strRef>
          </c:tx>
          <c:spPr>
            <a:ln w="22225" cap="rnd">
              <a:solidFill>
                <a:schemeClr val="accent5">
                  <a:lumMod val="50000"/>
                </a:schemeClr>
              </a:solidFill>
              <a:round/>
            </a:ln>
            <a:effectLst/>
          </c:spPr>
          <c:marker>
            <c:symbol val="none"/>
          </c:marker>
          <c:cat>
            <c:numRef>
              <c:f>Data!$A$3:$A$26</c:f>
              <c:numCache>
                <c:formatCode>m/d/yyyy</c:formatCode>
                <c:ptCount val="24"/>
                <c:pt idx="0">
                  <c:v>42461</c:v>
                </c:pt>
                <c:pt idx="1">
                  <c:v>42462</c:v>
                </c:pt>
                <c:pt idx="2">
                  <c:v>42463</c:v>
                </c:pt>
                <c:pt idx="3">
                  <c:v>42464</c:v>
                </c:pt>
                <c:pt idx="4">
                  <c:v>42465</c:v>
                </c:pt>
                <c:pt idx="5">
                  <c:v>42466</c:v>
                </c:pt>
                <c:pt idx="6">
                  <c:v>42467</c:v>
                </c:pt>
                <c:pt idx="7">
                  <c:v>42468</c:v>
                </c:pt>
                <c:pt idx="8">
                  <c:v>42469</c:v>
                </c:pt>
                <c:pt idx="9">
                  <c:v>42470</c:v>
                </c:pt>
                <c:pt idx="10">
                  <c:v>42471</c:v>
                </c:pt>
                <c:pt idx="11">
                  <c:v>42472</c:v>
                </c:pt>
                <c:pt idx="12">
                  <c:v>42473</c:v>
                </c:pt>
                <c:pt idx="13">
                  <c:v>42474</c:v>
                </c:pt>
                <c:pt idx="14">
                  <c:v>42475</c:v>
                </c:pt>
                <c:pt idx="15">
                  <c:v>42476</c:v>
                </c:pt>
                <c:pt idx="16">
                  <c:v>42477</c:v>
                </c:pt>
                <c:pt idx="17">
                  <c:v>42478</c:v>
                </c:pt>
                <c:pt idx="18">
                  <c:v>42479</c:v>
                </c:pt>
                <c:pt idx="19">
                  <c:v>42480</c:v>
                </c:pt>
                <c:pt idx="20">
                  <c:v>42481</c:v>
                </c:pt>
                <c:pt idx="21">
                  <c:v>42482</c:v>
                </c:pt>
                <c:pt idx="22">
                  <c:v>42483</c:v>
                </c:pt>
                <c:pt idx="23">
                  <c:v>42484</c:v>
                </c:pt>
              </c:numCache>
            </c:numRef>
          </c:cat>
          <c:val>
            <c:numRef>
              <c:f>Data!$B$3:$B$26</c:f>
              <c:numCache>
                <c:formatCode>0</c:formatCode>
                <c:ptCount val="24"/>
                <c:pt idx="0">
                  <c:v>7</c:v>
                </c:pt>
                <c:pt idx="1">
                  <c:v>5</c:v>
                </c:pt>
                <c:pt idx="2">
                  <c:v>6</c:v>
                </c:pt>
                <c:pt idx="3">
                  <c:v>7</c:v>
                </c:pt>
                <c:pt idx="4">
                  <c:v>5</c:v>
                </c:pt>
                <c:pt idx="5">
                  <c:v>8</c:v>
                </c:pt>
                <c:pt idx="6">
                  <c:v>7</c:v>
                </c:pt>
                <c:pt idx="7">
                  <c:v>7</c:v>
                </c:pt>
                <c:pt idx="8">
                  <c:v>6</c:v>
                </c:pt>
                <c:pt idx="9">
                  <c:v>6</c:v>
                </c:pt>
                <c:pt idx="10">
                  <c:v>6</c:v>
                </c:pt>
                <c:pt idx="11">
                  <c:v>7</c:v>
                </c:pt>
                <c:pt idx="12">
                  <c:v>6</c:v>
                </c:pt>
                <c:pt idx="13">
                  <c:v>6</c:v>
                </c:pt>
                <c:pt idx="14">
                  <c:v>7.8822322417792021</c:v>
                </c:pt>
                <c:pt idx="15">
                  <c:v>6.7841569382943394</c:v>
                </c:pt>
                <c:pt idx="16">
                  <c:v>7.4003369230770355</c:v>
                </c:pt>
                <c:pt idx="17">
                  <c:v>6</c:v>
                </c:pt>
                <c:pt idx="18">
                  <c:v>7.7630388784322468</c:v>
                </c:pt>
                <c:pt idx="19">
                  <c:v>8</c:v>
                </c:pt>
                <c:pt idx="20">
                  <c:v>6</c:v>
                </c:pt>
                <c:pt idx="21">
                  <c:v>8</c:v>
                </c:pt>
                <c:pt idx="22">
                  <c:v>10</c:v>
                </c:pt>
                <c:pt idx="23">
                  <c:v>12</c:v>
                </c:pt>
              </c:numCache>
            </c:numRef>
          </c:val>
          <c:smooth val="0"/>
        </c:ser>
        <c:ser>
          <c:idx val="1"/>
          <c:order val="1"/>
          <c:tx>
            <c:v>Expected (MAVG 7days)</c:v>
          </c:tx>
          <c:spPr>
            <a:ln w="12700" cap="rnd">
              <a:solidFill>
                <a:schemeClr val="accent6">
                  <a:lumMod val="75000"/>
                </a:schemeClr>
              </a:solidFill>
              <a:prstDash val="sysDash"/>
              <a:round/>
            </a:ln>
            <a:effectLst/>
          </c:spPr>
          <c:marker>
            <c:symbol val="none"/>
          </c:marker>
          <c:cat>
            <c:numRef>
              <c:f>Data!$A$3:$A$26</c:f>
              <c:numCache>
                <c:formatCode>m/d/yyyy</c:formatCode>
                <c:ptCount val="24"/>
                <c:pt idx="0">
                  <c:v>42461</c:v>
                </c:pt>
                <c:pt idx="1">
                  <c:v>42462</c:v>
                </c:pt>
                <c:pt idx="2">
                  <c:v>42463</c:v>
                </c:pt>
                <c:pt idx="3">
                  <c:v>42464</c:v>
                </c:pt>
                <c:pt idx="4">
                  <c:v>42465</c:v>
                </c:pt>
                <c:pt idx="5">
                  <c:v>42466</c:v>
                </c:pt>
                <c:pt idx="6">
                  <c:v>42467</c:v>
                </c:pt>
                <c:pt idx="7">
                  <c:v>42468</c:v>
                </c:pt>
                <c:pt idx="8">
                  <c:v>42469</c:v>
                </c:pt>
                <c:pt idx="9">
                  <c:v>42470</c:v>
                </c:pt>
                <c:pt idx="10">
                  <c:v>42471</c:v>
                </c:pt>
                <c:pt idx="11">
                  <c:v>42472</c:v>
                </c:pt>
                <c:pt idx="12">
                  <c:v>42473</c:v>
                </c:pt>
                <c:pt idx="13">
                  <c:v>42474</c:v>
                </c:pt>
                <c:pt idx="14">
                  <c:v>42475</c:v>
                </c:pt>
                <c:pt idx="15">
                  <c:v>42476</c:v>
                </c:pt>
                <c:pt idx="16">
                  <c:v>42477</c:v>
                </c:pt>
                <c:pt idx="17">
                  <c:v>42478</c:v>
                </c:pt>
                <c:pt idx="18">
                  <c:v>42479</c:v>
                </c:pt>
                <c:pt idx="19">
                  <c:v>42480</c:v>
                </c:pt>
                <c:pt idx="20">
                  <c:v>42481</c:v>
                </c:pt>
                <c:pt idx="21">
                  <c:v>42482</c:v>
                </c:pt>
                <c:pt idx="22">
                  <c:v>42483</c:v>
                </c:pt>
                <c:pt idx="23">
                  <c:v>42484</c:v>
                </c:pt>
              </c:numCache>
            </c:numRef>
          </c:cat>
          <c:val>
            <c:numRef>
              <c:f>Data!$E$3:$E$26</c:f>
              <c:numCache>
                <c:formatCode>General</c:formatCode>
                <c:ptCount val="24"/>
                <c:pt idx="7" formatCode="0.0">
                  <c:v>6.4285714285714288</c:v>
                </c:pt>
                <c:pt idx="8" formatCode="0.0">
                  <c:v>6.4285714285714288</c:v>
                </c:pt>
                <c:pt idx="9" formatCode="0.0">
                  <c:v>6.5714285714285712</c:v>
                </c:pt>
                <c:pt idx="10" formatCode="0.0">
                  <c:v>6.5714285714285712</c:v>
                </c:pt>
                <c:pt idx="11" formatCode="0.0">
                  <c:v>6.4285714285714288</c:v>
                </c:pt>
                <c:pt idx="12" formatCode="0.0">
                  <c:v>6.7142857142857144</c:v>
                </c:pt>
                <c:pt idx="13" formatCode="0.0">
                  <c:v>6.4285714285714288</c:v>
                </c:pt>
                <c:pt idx="14" formatCode="0.0">
                  <c:v>6.2857142857142856</c:v>
                </c:pt>
                <c:pt idx="15" formatCode="0.0">
                  <c:v>6.4117474631113138</c:v>
                </c:pt>
                <c:pt idx="16" formatCode="0.0">
                  <c:v>6.523769882867648</c:v>
                </c:pt>
                <c:pt idx="17" formatCode="0.0">
                  <c:v>6.7238180147357962</c:v>
                </c:pt>
                <c:pt idx="18" formatCode="0.0">
                  <c:v>6.7238180147357971</c:v>
                </c:pt>
                <c:pt idx="19" formatCode="0.0">
                  <c:v>6.8328235687975463</c:v>
                </c:pt>
                <c:pt idx="20" formatCode="0.0">
                  <c:v>7.1185378545118327</c:v>
                </c:pt>
                <c:pt idx="21" formatCode="0.0">
                  <c:v>7.118537854511831</c:v>
                </c:pt>
                <c:pt idx="22" formatCode="0.0">
                  <c:v>7.135361819971946</c:v>
                </c:pt>
                <c:pt idx="23" formatCode="0.0">
                  <c:v>7.5947679716441829</c:v>
                </c:pt>
              </c:numCache>
            </c:numRef>
          </c:val>
          <c:smooth val="0"/>
        </c:ser>
        <c:ser>
          <c:idx val="2"/>
          <c:order val="2"/>
          <c:tx>
            <c:strRef>
              <c:f>Data!$G$2</c:f>
              <c:strCache>
                <c:ptCount val="1"/>
                <c:pt idx="0">
                  <c:v>CI, low</c:v>
                </c:pt>
              </c:strCache>
            </c:strRef>
          </c:tx>
          <c:spPr>
            <a:ln w="12700" cap="rnd">
              <a:solidFill>
                <a:schemeClr val="accent1">
                  <a:lumMod val="75000"/>
                </a:schemeClr>
              </a:solidFill>
              <a:prstDash val="sysDash"/>
              <a:round/>
            </a:ln>
            <a:effectLst/>
          </c:spPr>
          <c:marker>
            <c:symbol val="none"/>
          </c:marker>
          <c:cat>
            <c:numRef>
              <c:f>Data!$A$3:$A$26</c:f>
              <c:numCache>
                <c:formatCode>m/d/yyyy</c:formatCode>
                <c:ptCount val="24"/>
                <c:pt idx="0">
                  <c:v>42461</c:v>
                </c:pt>
                <c:pt idx="1">
                  <c:v>42462</c:v>
                </c:pt>
                <c:pt idx="2">
                  <c:v>42463</c:v>
                </c:pt>
                <c:pt idx="3">
                  <c:v>42464</c:v>
                </c:pt>
                <c:pt idx="4">
                  <c:v>42465</c:v>
                </c:pt>
                <c:pt idx="5">
                  <c:v>42466</c:v>
                </c:pt>
                <c:pt idx="6">
                  <c:v>42467</c:v>
                </c:pt>
                <c:pt idx="7">
                  <c:v>42468</c:v>
                </c:pt>
                <c:pt idx="8">
                  <c:v>42469</c:v>
                </c:pt>
                <c:pt idx="9">
                  <c:v>42470</c:v>
                </c:pt>
                <c:pt idx="10">
                  <c:v>42471</c:v>
                </c:pt>
                <c:pt idx="11">
                  <c:v>42472</c:v>
                </c:pt>
                <c:pt idx="12">
                  <c:v>42473</c:v>
                </c:pt>
                <c:pt idx="13">
                  <c:v>42474</c:v>
                </c:pt>
                <c:pt idx="14">
                  <c:v>42475</c:v>
                </c:pt>
                <c:pt idx="15">
                  <c:v>42476</c:v>
                </c:pt>
                <c:pt idx="16">
                  <c:v>42477</c:v>
                </c:pt>
                <c:pt idx="17">
                  <c:v>42478</c:v>
                </c:pt>
                <c:pt idx="18">
                  <c:v>42479</c:v>
                </c:pt>
                <c:pt idx="19">
                  <c:v>42480</c:v>
                </c:pt>
                <c:pt idx="20">
                  <c:v>42481</c:v>
                </c:pt>
                <c:pt idx="21">
                  <c:v>42482</c:v>
                </c:pt>
                <c:pt idx="22">
                  <c:v>42483</c:v>
                </c:pt>
                <c:pt idx="23">
                  <c:v>42484</c:v>
                </c:pt>
              </c:numCache>
            </c:numRef>
          </c:cat>
          <c:val>
            <c:numRef>
              <c:f>Data!$G$3:$G$26</c:f>
              <c:numCache>
                <c:formatCode>General</c:formatCode>
                <c:ptCount val="24"/>
                <c:pt idx="7">
                  <c:v>3</c:v>
                </c:pt>
                <c:pt idx="8">
                  <c:v>3</c:v>
                </c:pt>
                <c:pt idx="9">
                  <c:v>3</c:v>
                </c:pt>
                <c:pt idx="10">
                  <c:v>3</c:v>
                </c:pt>
                <c:pt idx="11">
                  <c:v>3</c:v>
                </c:pt>
                <c:pt idx="12">
                  <c:v>3</c:v>
                </c:pt>
                <c:pt idx="13">
                  <c:v>3</c:v>
                </c:pt>
                <c:pt idx="14">
                  <c:v>2</c:v>
                </c:pt>
                <c:pt idx="15">
                  <c:v>3</c:v>
                </c:pt>
                <c:pt idx="16">
                  <c:v>3</c:v>
                </c:pt>
                <c:pt idx="17">
                  <c:v>3</c:v>
                </c:pt>
                <c:pt idx="18">
                  <c:v>3</c:v>
                </c:pt>
                <c:pt idx="19">
                  <c:v>3</c:v>
                </c:pt>
                <c:pt idx="20">
                  <c:v>3</c:v>
                </c:pt>
                <c:pt idx="21">
                  <c:v>3</c:v>
                </c:pt>
                <c:pt idx="22">
                  <c:v>3</c:v>
                </c:pt>
                <c:pt idx="23">
                  <c:v>3</c:v>
                </c:pt>
              </c:numCache>
            </c:numRef>
          </c:val>
          <c:smooth val="0"/>
        </c:ser>
        <c:ser>
          <c:idx val="3"/>
          <c:order val="3"/>
          <c:tx>
            <c:strRef>
              <c:f>Data!$H$2</c:f>
              <c:strCache>
                <c:ptCount val="1"/>
                <c:pt idx="0">
                  <c:v>CI, high</c:v>
                </c:pt>
              </c:strCache>
            </c:strRef>
          </c:tx>
          <c:spPr>
            <a:ln w="12700" cap="rnd">
              <a:solidFill>
                <a:schemeClr val="accent2"/>
              </a:solidFill>
              <a:prstDash val="sysDash"/>
              <a:round/>
            </a:ln>
            <a:effectLst/>
          </c:spPr>
          <c:marker>
            <c:symbol val="none"/>
          </c:marker>
          <c:cat>
            <c:numRef>
              <c:f>Data!$A$3:$A$26</c:f>
              <c:numCache>
                <c:formatCode>m/d/yyyy</c:formatCode>
                <c:ptCount val="24"/>
                <c:pt idx="0">
                  <c:v>42461</c:v>
                </c:pt>
                <c:pt idx="1">
                  <c:v>42462</c:v>
                </c:pt>
                <c:pt idx="2">
                  <c:v>42463</c:v>
                </c:pt>
                <c:pt idx="3">
                  <c:v>42464</c:v>
                </c:pt>
                <c:pt idx="4">
                  <c:v>42465</c:v>
                </c:pt>
                <c:pt idx="5">
                  <c:v>42466</c:v>
                </c:pt>
                <c:pt idx="6">
                  <c:v>42467</c:v>
                </c:pt>
                <c:pt idx="7">
                  <c:v>42468</c:v>
                </c:pt>
                <c:pt idx="8">
                  <c:v>42469</c:v>
                </c:pt>
                <c:pt idx="9">
                  <c:v>42470</c:v>
                </c:pt>
                <c:pt idx="10">
                  <c:v>42471</c:v>
                </c:pt>
                <c:pt idx="11">
                  <c:v>42472</c:v>
                </c:pt>
                <c:pt idx="12">
                  <c:v>42473</c:v>
                </c:pt>
                <c:pt idx="13">
                  <c:v>42474</c:v>
                </c:pt>
                <c:pt idx="14">
                  <c:v>42475</c:v>
                </c:pt>
                <c:pt idx="15">
                  <c:v>42476</c:v>
                </c:pt>
                <c:pt idx="16">
                  <c:v>42477</c:v>
                </c:pt>
                <c:pt idx="17">
                  <c:v>42478</c:v>
                </c:pt>
                <c:pt idx="18">
                  <c:v>42479</c:v>
                </c:pt>
                <c:pt idx="19">
                  <c:v>42480</c:v>
                </c:pt>
                <c:pt idx="20">
                  <c:v>42481</c:v>
                </c:pt>
                <c:pt idx="21">
                  <c:v>42482</c:v>
                </c:pt>
                <c:pt idx="22">
                  <c:v>42483</c:v>
                </c:pt>
                <c:pt idx="23">
                  <c:v>42484</c:v>
                </c:pt>
              </c:numCache>
            </c:numRef>
          </c:cat>
          <c:val>
            <c:numRef>
              <c:f>Data!$H$3:$H$26</c:f>
              <c:numCache>
                <c:formatCode>General</c:formatCode>
                <c:ptCount val="24"/>
                <c:pt idx="7">
                  <c:v>11</c:v>
                </c:pt>
                <c:pt idx="8">
                  <c:v>11</c:v>
                </c:pt>
                <c:pt idx="9">
                  <c:v>11</c:v>
                </c:pt>
                <c:pt idx="10">
                  <c:v>11</c:v>
                </c:pt>
                <c:pt idx="11">
                  <c:v>11</c:v>
                </c:pt>
                <c:pt idx="12">
                  <c:v>11</c:v>
                </c:pt>
                <c:pt idx="13">
                  <c:v>11</c:v>
                </c:pt>
                <c:pt idx="14">
                  <c:v>11</c:v>
                </c:pt>
                <c:pt idx="15">
                  <c:v>11</c:v>
                </c:pt>
                <c:pt idx="16">
                  <c:v>11</c:v>
                </c:pt>
                <c:pt idx="17">
                  <c:v>11</c:v>
                </c:pt>
                <c:pt idx="18">
                  <c:v>11</c:v>
                </c:pt>
                <c:pt idx="19">
                  <c:v>11</c:v>
                </c:pt>
                <c:pt idx="20">
                  <c:v>12</c:v>
                </c:pt>
                <c:pt idx="21">
                  <c:v>12</c:v>
                </c:pt>
                <c:pt idx="22">
                  <c:v>12</c:v>
                </c:pt>
                <c:pt idx="23">
                  <c:v>12</c:v>
                </c:pt>
              </c:numCache>
            </c:numRef>
          </c:val>
          <c:smooth val="0"/>
        </c:ser>
        <c:dLbls>
          <c:showLegendKey val="0"/>
          <c:showVal val="0"/>
          <c:showCatName val="0"/>
          <c:showSerName val="0"/>
          <c:showPercent val="0"/>
          <c:showBubbleSize val="0"/>
        </c:dLbls>
        <c:smooth val="0"/>
        <c:axId val="520516120"/>
        <c:axId val="520516512"/>
      </c:lineChart>
      <c:dateAx>
        <c:axId val="520516120"/>
        <c:scaling>
          <c:orientation val="minMax"/>
        </c:scaling>
        <c:delete val="0"/>
        <c:axPos val="b"/>
        <c:numFmt formatCode="m/d/yyyy" sourceLinked="1"/>
        <c:majorTickMark val="out"/>
        <c:minorTickMark val="none"/>
        <c:tickLblPos val="nextTo"/>
        <c:spPr>
          <a:noFill/>
          <a:ln w="9525" cap="flat" cmpd="sng" algn="ctr">
            <a:solidFill>
              <a:schemeClr val="tx1">
                <a:lumMod val="65000"/>
                <a:lumOff val="3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0516512"/>
        <c:crosses val="autoZero"/>
        <c:auto val="1"/>
        <c:lblOffset val="100"/>
        <c:baseTimeUnit val="days"/>
      </c:dateAx>
      <c:valAx>
        <c:axId val="52051651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 of cases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solidFill>
              <a:schemeClr val="tx1">
                <a:lumMod val="65000"/>
                <a:lumOff val="3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0516120"/>
        <c:crosses val="autoZero"/>
        <c:crossBetween val="between"/>
      </c:valAx>
      <c:spPr>
        <a:noFill/>
        <a:ln>
          <a:noFill/>
        </a:ln>
        <a:effectLst/>
      </c:spPr>
    </c:plotArea>
    <c:legend>
      <c:legendPos val="t"/>
      <c:layout>
        <c:manualLayout>
          <c:xMode val="edge"/>
          <c:yMode val="edge"/>
          <c:x val="0.19511849354175406"/>
          <c:y val="7.50233304170312E-2"/>
          <c:w val="0.63545683305556011"/>
          <c:h val="7.81255468066491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r>
              <a:rPr lang="en-GB" sz="1000"/>
              <a:t>Alert thresholds for proportional morbidity, binomial distribution</a:t>
            </a:r>
          </a:p>
        </c:rich>
      </c:tx>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522994338608701"/>
          <c:y val="7.2853429567769995E-2"/>
          <c:w val="0.86946969166394716"/>
          <c:h val="0.77662401572456452"/>
        </c:manualLayout>
      </c:layout>
      <c:lineChart>
        <c:grouping val="standard"/>
        <c:varyColors val="0"/>
        <c:ser>
          <c:idx val="0"/>
          <c:order val="0"/>
          <c:tx>
            <c:v>Proportional morbidity</c:v>
          </c:tx>
          <c:spPr>
            <a:ln w="22225" cap="rnd">
              <a:solidFill>
                <a:srgbClr val="002060"/>
              </a:solidFill>
              <a:round/>
            </a:ln>
            <a:effectLst/>
          </c:spPr>
          <c:marker>
            <c:symbol val="none"/>
          </c:marker>
          <c:cat>
            <c:numRef>
              <c:f>Data!$A$3:$A$26</c:f>
              <c:numCache>
                <c:formatCode>m/d/yyyy</c:formatCode>
                <c:ptCount val="24"/>
                <c:pt idx="0">
                  <c:v>42461</c:v>
                </c:pt>
                <c:pt idx="1">
                  <c:v>42462</c:v>
                </c:pt>
                <c:pt idx="2">
                  <c:v>42463</c:v>
                </c:pt>
                <c:pt idx="3">
                  <c:v>42464</c:v>
                </c:pt>
                <c:pt idx="4">
                  <c:v>42465</c:v>
                </c:pt>
                <c:pt idx="5">
                  <c:v>42466</c:v>
                </c:pt>
                <c:pt idx="6">
                  <c:v>42467</c:v>
                </c:pt>
                <c:pt idx="7">
                  <c:v>42468</c:v>
                </c:pt>
                <c:pt idx="8">
                  <c:v>42469</c:v>
                </c:pt>
                <c:pt idx="9">
                  <c:v>42470</c:v>
                </c:pt>
                <c:pt idx="10">
                  <c:v>42471</c:v>
                </c:pt>
                <c:pt idx="11">
                  <c:v>42472</c:v>
                </c:pt>
                <c:pt idx="12">
                  <c:v>42473</c:v>
                </c:pt>
                <c:pt idx="13">
                  <c:v>42474</c:v>
                </c:pt>
                <c:pt idx="14">
                  <c:v>42475</c:v>
                </c:pt>
                <c:pt idx="15">
                  <c:v>42476</c:v>
                </c:pt>
                <c:pt idx="16">
                  <c:v>42477</c:v>
                </c:pt>
                <c:pt idx="17">
                  <c:v>42478</c:v>
                </c:pt>
                <c:pt idx="18">
                  <c:v>42479</c:v>
                </c:pt>
                <c:pt idx="19">
                  <c:v>42480</c:v>
                </c:pt>
                <c:pt idx="20">
                  <c:v>42481</c:v>
                </c:pt>
                <c:pt idx="21">
                  <c:v>42482</c:v>
                </c:pt>
                <c:pt idx="22">
                  <c:v>42483</c:v>
                </c:pt>
                <c:pt idx="23">
                  <c:v>42484</c:v>
                </c:pt>
              </c:numCache>
            </c:numRef>
          </c:cat>
          <c:val>
            <c:numRef>
              <c:f>Data!$I$3:$I$26</c:f>
              <c:numCache>
                <c:formatCode>0.0%</c:formatCode>
                <c:ptCount val="24"/>
                <c:pt idx="0">
                  <c:v>6.8627450980392163E-2</c:v>
                </c:pt>
                <c:pt idx="1">
                  <c:v>4.9504950495049507E-2</c:v>
                </c:pt>
                <c:pt idx="2">
                  <c:v>0.06</c:v>
                </c:pt>
                <c:pt idx="3">
                  <c:v>6.9306930693069313E-2</c:v>
                </c:pt>
                <c:pt idx="4">
                  <c:v>4.9019607843137254E-2</c:v>
                </c:pt>
                <c:pt idx="5">
                  <c:v>7.8431372549019607E-2</c:v>
                </c:pt>
                <c:pt idx="6">
                  <c:v>6.8627450980392163E-2</c:v>
                </c:pt>
                <c:pt idx="7">
                  <c:v>7.0000000000000007E-2</c:v>
                </c:pt>
                <c:pt idx="8">
                  <c:v>5.9405940594059403E-2</c:v>
                </c:pt>
                <c:pt idx="9">
                  <c:v>0.06</c:v>
                </c:pt>
                <c:pt idx="10">
                  <c:v>0.06</c:v>
                </c:pt>
                <c:pt idx="11">
                  <c:v>6.8627450980392163E-2</c:v>
                </c:pt>
                <c:pt idx="12">
                  <c:v>5.9405940594059403E-2</c:v>
                </c:pt>
                <c:pt idx="13">
                  <c:v>5.9405940594059403E-2</c:v>
                </c:pt>
                <c:pt idx="14">
                  <c:v>7.8822322417792023E-2</c:v>
                </c:pt>
                <c:pt idx="15">
                  <c:v>6.6511342532297443E-2</c:v>
                </c:pt>
                <c:pt idx="16">
                  <c:v>7.4003369230770361E-2</c:v>
                </c:pt>
                <c:pt idx="17">
                  <c:v>5.8823529411764705E-2</c:v>
                </c:pt>
                <c:pt idx="18">
                  <c:v>7.7630388784322463E-2</c:v>
                </c:pt>
                <c:pt idx="19">
                  <c:v>7.2072072072072071E-2</c:v>
                </c:pt>
                <c:pt idx="20">
                  <c:v>4.9586776859504134E-2</c:v>
                </c:pt>
                <c:pt idx="21">
                  <c:v>6.0150375939849621E-2</c:v>
                </c:pt>
                <c:pt idx="22">
                  <c:v>6.2893081761006289E-2</c:v>
                </c:pt>
                <c:pt idx="23">
                  <c:v>5.4545454545454543E-2</c:v>
                </c:pt>
              </c:numCache>
            </c:numRef>
          </c:val>
          <c:smooth val="0"/>
        </c:ser>
        <c:ser>
          <c:idx val="1"/>
          <c:order val="1"/>
          <c:tx>
            <c:v>Expected (MAVG 7 days)</c:v>
          </c:tx>
          <c:spPr>
            <a:ln w="12700" cap="rnd">
              <a:solidFill>
                <a:schemeClr val="accent6">
                  <a:lumMod val="75000"/>
                </a:schemeClr>
              </a:solidFill>
              <a:prstDash val="sysDash"/>
              <a:round/>
            </a:ln>
            <a:effectLst/>
          </c:spPr>
          <c:marker>
            <c:symbol val="none"/>
          </c:marker>
          <c:cat>
            <c:numRef>
              <c:f>Data!$A$3:$A$26</c:f>
              <c:numCache>
                <c:formatCode>m/d/yyyy</c:formatCode>
                <c:ptCount val="24"/>
                <c:pt idx="0">
                  <c:v>42461</c:v>
                </c:pt>
                <c:pt idx="1">
                  <c:v>42462</c:v>
                </c:pt>
                <c:pt idx="2">
                  <c:v>42463</c:v>
                </c:pt>
                <c:pt idx="3">
                  <c:v>42464</c:v>
                </c:pt>
                <c:pt idx="4">
                  <c:v>42465</c:v>
                </c:pt>
                <c:pt idx="5">
                  <c:v>42466</c:v>
                </c:pt>
                <c:pt idx="6">
                  <c:v>42467</c:v>
                </c:pt>
                <c:pt idx="7">
                  <c:v>42468</c:v>
                </c:pt>
                <c:pt idx="8">
                  <c:v>42469</c:v>
                </c:pt>
                <c:pt idx="9">
                  <c:v>42470</c:v>
                </c:pt>
                <c:pt idx="10">
                  <c:v>42471</c:v>
                </c:pt>
                <c:pt idx="11">
                  <c:v>42472</c:v>
                </c:pt>
                <c:pt idx="12">
                  <c:v>42473</c:v>
                </c:pt>
                <c:pt idx="13">
                  <c:v>42474</c:v>
                </c:pt>
                <c:pt idx="14">
                  <c:v>42475</c:v>
                </c:pt>
                <c:pt idx="15">
                  <c:v>42476</c:v>
                </c:pt>
                <c:pt idx="16">
                  <c:v>42477</c:v>
                </c:pt>
                <c:pt idx="17">
                  <c:v>42478</c:v>
                </c:pt>
                <c:pt idx="18">
                  <c:v>42479</c:v>
                </c:pt>
                <c:pt idx="19">
                  <c:v>42480</c:v>
                </c:pt>
                <c:pt idx="20">
                  <c:v>42481</c:v>
                </c:pt>
                <c:pt idx="21">
                  <c:v>42482</c:v>
                </c:pt>
                <c:pt idx="22">
                  <c:v>42483</c:v>
                </c:pt>
                <c:pt idx="23">
                  <c:v>42484</c:v>
                </c:pt>
              </c:numCache>
            </c:numRef>
          </c:cat>
          <c:val>
            <c:numRef>
              <c:f>Data!$J$3:$J$26</c:f>
              <c:numCache>
                <c:formatCode>0.0%</c:formatCode>
                <c:ptCount val="24"/>
                <c:pt idx="7">
                  <c:v>6.3380281690140844E-2</c:v>
                </c:pt>
                <c:pt idx="8">
                  <c:v>6.3559322033898302E-2</c:v>
                </c:pt>
                <c:pt idx="9">
                  <c:v>6.4971751412429377E-2</c:v>
                </c:pt>
                <c:pt idx="10">
                  <c:v>6.4971751412429377E-2</c:v>
                </c:pt>
                <c:pt idx="11">
                  <c:v>6.3649222065063654E-2</c:v>
                </c:pt>
                <c:pt idx="12">
                  <c:v>6.6478076379066484E-2</c:v>
                </c:pt>
                <c:pt idx="13">
                  <c:v>6.3739376770538245E-2</c:v>
                </c:pt>
                <c:pt idx="14">
                  <c:v>6.2411347517730496E-2</c:v>
                </c:pt>
                <c:pt idx="15">
                  <c:v>6.3662740768481135E-2</c:v>
                </c:pt>
                <c:pt idx="16">
                  <c:v>6.4683270793305297E-2</c:v>
                </c:pt>
                <c:pt idx="17">
                  <c:v>6.6666750854320916E-2</c:v>
                </c:pt>
                <c:pt idx="18">
                  <c:v>6.6478426699365226E-2</c:v>
                </c:pt>
                <c:pt idx="19">
                  <c:v>6.7747542466831193E-2</c:v>
                </c:pt>
                <c:pt idx="20">
                  <c:v>6.959464382902629E-2</c:v>
                </c:pt>
                <c:pt idx="21">
                  <c:v>6.7703485029324481E-2</c:v>
                </c:pt>
                <c:pt idx="22">
                  <c:v>6.4951277945128241E-2</c:v>
                </c:pt>
                <c:pt idx="23">
                  <c:v>6.4362440437662566E-2</c:v>
                </c:pt>
              </c:numCache>
            </c:numRef>
          </c:val>
          <c:smooth val="0"/>
        </c:ser>
        <c:ser>
          <c:idx val="2"/>
          <c:order val="2"/>
          <c:tx>
            <c:strRef>
              <c:f>Data!$G$2</c:f>
              <c:strCache>
                <c:ptCount val="1"/>
                <c:pt idx="0">
                  <c:v>CI, low</c:v>
                </c:pt>
              </c:strCache>
            </c:strRef>
          </c:tx>
          <c:spPr>
            <a:ln w="12700" cap="rnd">
              <a:solidFill>
                <a:schemeClr val="accent1">
                  <a:lumMod val="75000"/>
                </a:schemeClr>
              </a:solidFill>
              <a:prstDash val="sysDash"/>
              <a:round/>
            </a:ln>
            <a:effectLst/>
          </c:spPr>
          <c:marker>
            <c:symbol val="none"/>
          </c:marker>
          <c:cat>
            <c:numRef>
              <c:f>Data!$A$3:$A$26</c:f>
              <c:numCache>
                <c:formatCode>m/d/yyyy</c:formatCode>
                <c:ptCount val="24"/>
                <c:pt idx="0">
                  <c:v>42461</c:v>
                </c:pt>
                <c:pt idx="1">
                  <c:v>42462</c:v>
                </c:pt>
                <c:pt idx="2">
                  <c:v>42463</c:v>
                </c:pt>
                <c:pt idx="3">
                  <c:v>42464</c:v>
                </c:pt>
                <c:pt idx="4">
                  <c:v>42465</c:v>
                </c:pt>
                <c:pt idx="5">
                  <c:v>42466</c:v>
                </c:pt>
                <c:pt idx="6">
                  <c:v>42467</c:v>
                </c:pt>
                <c:pt idx="7">
                  <c:v>42468</c:v>
                </c:pt>
                <c:pt idx="8">
                  <c:v>42469</c:v>
                </c:pt>
                <c:pt idx="9">
                  <c:v>42470</c:v>
                </c:pt>
                <c:pt idx="10">
                  <c:v>42471</c:v>
                </c:pt>
                <c:pt idx="11">
                  <c:v>42472</c:v>
                </c:pt>
                <c:pt idx="12">
                  <c:v>42473</c:v>
                </c:pt>
                <c:pt idx="13">
                  <c:v>42474</c:v>
                </c:pt>
                <c:pt idx="14">
                  <c:v>42475</c:v>
                </c:pt>
                <c:pt idx="15">
                  <c:v>42476</c:v>
                </c:pt>
                <c:pt idx="16">
                  <c:v>42477</c:v>
                </c:pt>
                <c:pt idx="17">
                  <c:v>42478</c:v>
                </c:pt>
                <c:pt idx="18">
                  <c:v>42479</c:v>
                </c:pt>
                <c:pt idx="19">
                  <c:v>42480</c:v>
                </c:pt>
                <c:pt idx="20">
                  <c:v>42481</c:v>
                </c:pt>
                <c:pt idx="21">
                  <c:v>42482</c:v>
                </c:pt>
                <c:pt idx="22">
                  <c:v>42483</c:v>
                </c:pt>
                <c:pt idx="23">
                  <c:v>42484</c:v>
                </c:pt>
              </c:numCache>
            </c:numRef>
          </c:cat>
          <c:val>
            <c:numRef>
              <c:f>Data!$L$3:$L$26</c:f>
              <c:numCache>
                <c:formatCode>0.0%</c:formatCode>
                <c:ptCount val="24"/>
                <c:pt idx="7">
                  <c:v>0.03</c:v>
                </c:pt>
                <c:pt idx="8">
                  <c:v>2.9702970297029702E-2</c:v>
                </c:pt>
                <c:pt idx="9">
                  <c:v>0.03</c:v>
                </c:pt>
                <c:pt idx="10">
                  <c:v>0.03</c:v>
                </c:pt>
                <c:pt idx="11">
                  <c:v>2.9411764705882353E-2</c:v>
                </c:pt>
                <c:pt idx="12">
                  <c:v>2.9702970297029702E-2</c:v>
                </c:pt>
                <c:pt idx="13">
                  <c:v>2.9702970297029702E-2</c:v>
                </c:pt>
                <c:pt idx="14">
                  <c:v>0.03</c:v>
                </c:pt>
                <c:pt idx="15">
                  <c:v>2.9411764705882353E-2</c:v>
                </c:pt>
                <c:pt idx="16">
                  <c:v>0.03</c:v>
                </c:pt>
                <c:pt idx="17">
                  <c:v>2.9411764705882353E-2</c:v>
                </c:pt>
                <c:pt idx="18">
                  <c:v>0.03</c:v>
                </c:pt>
                <c:pt idx="19">
                  <c:v>2.7027027027027029E-2</c:v>
                </c:pt>
                <c:pt idx="20">
                  <c:v>3.3057851239669422E-2</c:v>
                </c:pt>
                <c:pt idx="21">
                  <c:v>3.7593984962406013E-2</c:v>
                </c:pt>
                <c:pt idx="22">
                  <c:v>3.1446540880503145E-2</c:v>
                </c:pt>
                <c:pt idx="23">
                  <c:v>3.6363636363636362E-2</c:v>
                </c:pt>
              </c:numCache>
            </c:numRef>
          </c:val>
          <c:smooth val="0"/>
        </c:ser>
        <c:ser>
          <c:idx val="3"/>
          <c:order val="3"/>
          <c:tx>
            <c:strRef>
              <c:f>Data!$H$2</c:f>
              <c:strCache>
                <c:ptCount val="1"/>
                <c:pt idx="0">
                  <c:v>CI, high</c:v>
                </c:pt>
              </c:strCache>
            </c:strRef>
          </c:tx>
          <c:spPr>
            <a:ln w="12700" cap="rnd">
              <a:solidFill>
                <a:schemeClr val="accent2">
                  <a:lumMod val="75000"/>
                </a:schemeClr>
              </a:solidFill>
              <a:prstDash val="sysDash"/>
              <a:round/>
            </a:ln>
            <a:effectLst/>
          </c:spPr>
          <c:marker>
            <c:symbol val="none"/>
          </c:marker>
          <c:cat>
            <c:numRef>
              <c:f>Data!$A$3:$A$26</c:f>
              <c:numCache>
                <c:formatCode>m/d/yyyy</c:formatCode>
                <c:ptCount val="24"/>
                <c:pt idx="0">
                  <c:v>42461</c:v>
                </c:pt>
                <c:pt idx="1">
                  <c:v>42462</c:v>
                </c:pt>
                <c:pt idx="2">
                  <c:v>42463</c:v>
                </c:pt>
                <c:pt idx="3">
                  <c:v>42464</c:v>
                </c:pt>
                <c:pt idx="4">
                  <c:v>42465</c:v>
                </c:pt>
                <c:pt idx="5">
                  <c:v>42466</c:v>
                </c:pt>
                <c:pt idx="6">
                  <c:v>42467</c:v>
                </c:pt>
                <c:pt idx="7">
                  <c:v>42468</c:v>
                </c:pt>
                <c:pt idx="8">
                  <c:v>42469</c:v>
                </c:pt>
                <c:pt idx="9">
                  <c:v>42470</c:v>
                </c:pt>
                <c:pt idx="10">
                  <c:v>42471</c:v>
                </c:pt>
                <c:pt idx="11">
                  <c:v>42472</c:v>
                </c:pt>
                <c:pt idx="12">
                  <c:v>42473</c:v>
                </c:pt>
                <c:pt idx="13">
                  <c:v>42474</c:v>
                </c:pt>
                <c:pt idx="14">
                  <c:v>42475</c:v>
                </c:pt>
                <c:pt idx="15">
                  <c:v>42476</c:v>
                </c:pt>
                <c:pt idx="16">
                  <c:v>42477</c:v>
                </c:pt>
                <c:pt idx="17">
                  <c:v>42478</c:v>
                </c:pt>
                <c:pt idx="18">
                  <c:v>42479</c:v>
                </c:pt>
                <c:pt idx="19">
                  <c:v>42480</c:v>
                </c:pt>
                <c:pt idx="20">
                  <c:v>42481</c:v>
                </c:pt>
                <c:pt idx="21">
                  <c:v>42482</c:v>
                </c:pt>
                <c:pt idx="22">
                  <c:v>42483</c:v>
                </c:pt>
                <c:pt idx="23">
                  <c:v>42484</c:v>
                </c:pt>
              </c:numCache>
            </c:numRef>
          </c:cat>
          <c:val>
            <c:numRef>
              <c:f>Data!$M$3:$M$26</c:f>
              <c:numCache>
                <c:formatCode>0.0%</c:formatCode>
                <c:ptCount val="24"/>
                <c:pt idx="7">
                  <c:v>0.11</c:v>
                </c:pt>
                <c:pt idx="8">
                  <c:v>0.10891089108910891</c:v>
                </c:pt>
                <c:pt idx="9">
                  <c:v>0.11</c:v>
                </c:pt>
                <c:pt idx="10">
                  <c:v>0.11</c:v>
                </c:pt>
                <c:pt idx="11">
                  <c:v>0.10784313725490197</c:v>
                </c:pt>
                <c:pt idx="12">
                  <c:v>0.10891089108910891</c:v>
                </c:pt>
                <c:pt idx="13">
                  <c:v>0.10891089108910891</c:v>
                </c:pt>
                <c:pt idx="14">
                  <c:v>0.1</c:v>
                </c:pt>
                <c:pt idx="15">
                  <c:v>0.10784313725490197</c:v>
                </c:pt>
                <c:pt idx="16">
                  <c:v>0.11</c:v>
                </c:pt>
                <c:pt idx="17">
                  <c:v>0.10784313725490197</c:v>
                </c:pt>
                <c:pt idx="18">
                  <c:v>0.11</c:v>
                </c:pt>
                <c:pt idx="19">
                  <c:v>0.10810810810810811</c:v>
                </c:pt>
                <c:pt idx="20">
                  <c:v>0.10743801652892562</c:v>
                </c:pt>
                <c:pt idx="21">
                  <c:v>0.10526315789473684</c:v>
                </c:pt>
                <c:pt idx="22">
                  <c:v>0.10062893081761007</c:v>
                </c:pt>
                <c:pt idx="23">
                  <c:v>9.0909090909090912E-2</c:v>
                </c:pt>
              </c:numCache>
            </c:numRef>
          </c:val>
          <c:smooth val="0"/>
        </c:ser>
        <c:dLbls>
          <c:showLegendKey val="0"/>
          <c:showVal val="0"/>
          <c:showCatName val="0"/>
          <c:showSerName val="0"/>
          <c:showPercent val="0"/>
          <c:showBubbleSize val="0"/>
        </c:dLbls>
        <c:smooth val="0"/>
        <c:axId val="560874856"/>
        <c:axId val="560874464"/>
      </c:lineChart>
      <c:dateAx>
        <c:axId val="560874856"/>
        <c:scaling>
          <c:orientation val="minMax"/>
        </c:scaling>
        <c:delete val="0"/>
        <c:axPos val="b"/>
        <c:numFmt formatCode="m/d/yyyy" sourceLinked="1"/>
        <c:majorTickMark val="out"/>
        <c:minorTickMark val="none"/>
        <c:tickLblPos val="nextTo"/>
        <c:spPr>
          <a:noFill/>
          <a:ln w="9525" cap="flat" cmpd="sng" algn="ctr">
            <a:solidFill>
              <a:schemeClr val="tx1">
                <a:lumMod val="65000"/>
                <a:lumOff val="3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0874464"/>
        <c:crosses val="autoZero"/>
        <c:auto val="1"/>
        <c:lblOffset val="100"/>
        <c:baseTimeUnit val="days"/>
      </c:dateAx>
      <c:valAx>
        <c:axId val="560874464"/>
        <c:scaling>
          <c:orientation val="minMax"/>
          <c:max val="0.14000000000000001"/>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Proportion of cases/attendance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out"/>
        <c:minorTickMark val="none"/>
        <c:tickLblPos val="nextTo"/>
        <c:spPr>
          <a:noFill/>
          <a:ln>
            <a:solidFill>
              <a:schemeClr val="tx1">
                <a:lumMod val="65000"/>
                <a:lumOff val="3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0874856"/>
        <c:crosses val="autoZero"/>
        <c:crossBetween val="between"/>
      </c:valAx>
      <c:spPr>
        <a:noFill/>
        <a:ln>
          <a:noFill/>
        </a:ln>
        <a:effectLst/>
      </c:spPr>
    </c:plotArea>
    <c:legend>
      <c:legendPos val="t"/>
      <c:layout>
        <c:manualLayout>
          <c:xMode val="edge"/>
          <c:yMode val="edge"/>
          <c:x val="0.19886632905703694"/>
          <c:y val="9.8171478565179354E-2"/>
          <c:w val="0.60226720797407574"/>
          <c:h val="7.81255468066491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r>
              <a:rPr lang="en-GB" sz="1000"/>
              <a:t>Alert thresholds for incidence rates, binomial distribution</a:t>
            </a:r>
          </a:p>
        </c:rich>
      </c:tx>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467093221546783"/>
          <c:y val="7.0834769840206396E-2"/>
          <c:w val="0.85988871656731869"/>
          <c:h val="0.72525957714716716"/>
        </c:manualLayout>
      </c:layout>
      <c:lineChart>
        <c:grouping val="standard"/>
        <c:varyColors val="0"/>
        <c:ser>
          <c:idx val="0"/>
          <c:order val="0"/>
          <c:tx>
            <c:v>Incidence rate</c:v>
          </c:tx>
          <c:spPr>
            <a:ln w="22225" cap="rnd">
              <a:solidFill>
                <a:schemeClr val="accent5">
                  <a:lumMod val="50000"/>
                </a:schemeClr>
              </a:solidFill>
              <a:round/>
            </a:ln>
            <a:effectLst/>
          </c:spPr>
          <c:marker>
            <c:symbol val="none"/>
          </c:marker>
          <c:cat>
            <c:numRef>
              <c:f>Data!$A$3:$A$26</c:f>
              <c:numCache>
                <c:formatCode>m/d/yyyy</c:formatCode>
                <c:ptCount val="24"/>
                <c:pt idx="0">
                  <c:v>42461</c:v>
                </c:pt>
                <c:pt idx="1">
                  <c:v>42462</c:v>
                </c:pt>
                <c:pt idx="2">
                  <c:v>42463</c:v>
                </c:pt>
                <c:pt idx="3">
                  <c:v>42464</c:v>
                </c:pt>
                <c:pt idx="4">
                  <c:v>42465</c:v>
                </c:pt>
                <c:pt idx="5">
                  <c:v>42466</c:v>
                </c:pt>
                <c:pt idx="6">
                  <c:v>42467</c:v>
                </c:pt>
                <c:pt idx="7">
                  <c:v>42468</c:v>
                </c:pt>
                <c:pt idx="8">
                  <c:v>42469</c:v>
                </c:pt>
                <c:pt idx="9">
                  <c:v>42470</c:v>
                </c:pt>
                <c:pt idx="10">
                  <c:v>42471</c:v>
                </c:pt>
                <c:pt idx="11">
                  <c:v>42472</c:v>
                </c:pt>
                <c:pt idx="12">
                  <c:v>42473</c:v>
                </c:pt>
                <c:pt idx="13">
                  <c:v>42474</c:v>
                </c:pt>
                <c:pt idx="14">
                  <c:v>42475</c:v>
                </c:pt>
                <c:pt idx="15">
                  <c:v>42476</c:v>
                </c:pt>
                <c:pt idx="16">
                  <c:v>42477</c:v>
                </c:pt>
                <c:pt idx="17">
                  <c:v>42478</c:v>
                </c:pt>
                <c:pt idx="18">
                  <c:v>42479</c:v>
                </c:pt>
                <c:pt idx="19">
                  <c:v>42480</c:v>
                </c:pt>
                <c:pt idx="20">
                  <c:v>42481</c:v>
                </c:pt>
                <c:pt idx="21">
                  <c:v>42482</c:v>
                </c:pt>
                <c:pt idx="22">
                  <c:v>42483</c:v>
                </c:pt>
                <c:pt idx="23">
                  <c:v>42484</c:v>
                </c:pt>
              </c:numCache>
            </c:numRef>
          </c:cat>
          <c:val>
            <c:numRef>
              <c:f>Data!$N$3:$N$26</c:f>
              <c:numCache>
                <c:formatCode>_-* #,##0.00"/1000"</c:formatCode>
                <c:ptCount val="24"/>
                <c:pt idx="0">
                  <c:v>6.9860279441117763</c:v>
                </c:pt>
                <c:pt idx="1">
                  <c:v>5</c:v>
                </c:pt>
                <c:pt idx="2">
                  <c:v>6</c:v>
                </c:pt>
                <c:pt idx="3">
                  <c:v>7</c:v>
                </c:pt>
                <c:pt idx="4">
                  <c:v>4.9900199600798407</c:v>
                </c:pt>
                <c:pt idx="5">
                  <c:v>8</c:v>
                </c:pt>
                <c:pt idx="6">
                  <c:v>6.9930069930069934</c:v>
                </c:pt>
                <c:pt idx="7">
                  <c:v>7</c:v>
                </c:pt>
                <c:pt idx="8">
                  <c:v>6</c:v>
                </c:pt>
                <c:pt idx="9">
                  <c:v>6</c:v>
                </c:pt>
                <c:pt idx="10">
                  <c:v>6</c:v>
                </c:pt>
                <c:pt idx="11">
                  <c:v>6.9930069930069934</c:v>
                </c:pt>
                <c:pt idx="12">
                  <c:v>5.9940059940059944</c:v>
                </c:pt>
                <c:pt idx="13">
                  <c:v>5.9880239520958085</c:v>
                </c:pt>
                <c:pt idx="14">
                  <c:v>7.8822322417792021</c:v>
                </c:pt>
                <c:pt idx="15">
                  <c:v>6.7841569382943394</c:v>
                </c:pt>
                <c:pt idx="16">
                  <c:v>7.3929439790979368</c:v>
                </c:pt>
                <c:pt idx="17">
                  <c:v>6</c:v>
                </c:pt>
                <c:pt idx="18">
                  <c:v>7.7630388784322468</c:v>
                </c:pt>
                <c:pt idx="19">
                  <c:v>7.259528130671506</c:v>
                </c:pt>
                <c:pt idx="20">
                  <c:v>4.9586776859504136</c:v>
                </c:pt>
                <c:pt idx="21">
                  <c:v>6.015037593984963</c:v>
                </c:pt>
                <c:pt idx="22">
                  <c:v>6.3492063492063489</c:v>
                </c:pt>
                <c:pt idx="23">
                  <c:v>5.454545454545455</c:v>
                </c:pt>
              </c:numCache>
            </c:numRef>
          </c:val>
          <c:smooth val="0"/>
        </c:ser>
        <c:ser>
          <c:idx val="1"/>
          <c:order val="1"/>
          <c:tx>
            <c:v>Expected (MAVG 7 days)</c:v>
          </c:tx>
          <c:spPr>
            <a:ln w="12700" cap="rnd">
              <a:solidFill>
                <a:schemeClr val="accent6">
                  <a:lumMod val="75000"/>
                </a:schemeClr>
              </a:solidFill>
              <a:prstDash val="sysDash"/>
              <a:round/>
            </a:ln>
            <a:effectLst/>
          </c:spPr>
          <c:marker>
            <c:symbol val="none"/>
          </c:marker>
          <c:cat>
            <c:numRef>
              <c:f>Data!$A$3:$A$26</c:f>
              <c:numCache>
                <c:formatCode>m/d/yyyy</c:formatCode>
                <c:ptCount val="24"/>
                <c:pt idx="0">
                  <c:v>42461</c:v>
                </c:pt>
                <c:pt idx="1">
                  <c:v>42462</c:v>
                </c:pt>
                <c:pt idx="2">
                  <c:v>42463</c:v>
                </c:pt>
                <c:pt idx="3">
                  <c:v>42464</c:v>
                </c:pt>
                <c:pt idx="4">
                  <c:v>42465</c:v>
                </c:pt>
                <c:pt idx="5">
                  <c:v>42466</c:v>
                </c:pt>
                <c:pt idx="6">
                  <c:v>42467</c:v>
                </c:pt>
                <c:pt idx="7">
                  <c:v>42468</c:v>
                </c:pt>
                <c:pt idx="8">
                  <c:v>42469</c:v>
                </c:pt>
                <c:pt idx="9">
                  <c:v>42470</c:v>
                </c:pt>
                <c:pt idx="10">
                  <c:v>42471</c:v>
                </c:pt>
                <c:pt idx="11">
                  <c:v>42472</c:v>
                </c:pt>
                <c:pt idx="12">
                  <c:v>42473</c:v>
                </c:pt>
                <c:pt idx="13">
                  <c:v>42474</c:v>
                </c:pt>
                <c:pt idx="14">
                  <c:v>42475</c:v>
                </c:pt>
                <c:pt idx="15">
                  <c:v>42476</c:v>
                </c:pt>
                <c:pt idx="16">
                  <c:v>42477</c:v>
                </c:pt>
                <c:pt idx="17">
                  <c:v>42478</c:v>
                </c:pt>
                <c:pt idx="18">
                  <c:v>42479</c:v>
                </c:pt>
                <c:pt idx="19">
                  <c:v>42480</c:v>
                </c:pt>
                <c:pt idx="20">
                  <c:v>42481</c:v>
                </c:pt>
                <c:pt idx="21">
                  <c:v>42482</c:v>
                </c:pt>
                <c:pt idx="22">
                  <c:v>42483</c:v>
                </c:pt>
                <c:pt idx="23">
                  <c:v>42484</c:v>
                </c:pt>
              </c:numCache>
            </c:numRef>
          </c:cat>
          <c:val>
            <c:numRef>
              <c:f>Data!$O$3:$O$26</c:f>
              <c:numCache>
                <c:formatCode>_(* #,##0.00_);_(* \(#,##0.00\);_(* "-"??_);_(@_)</c:formatCode>
                <c:ptCount val="24"/>
                <c:pt idx="7" formatCode="_-* #,##0.00&quot;/1000&quot;">
                  <c:v>6.4258175067828072</c:v>
                </c:pt>
                <c:pt idx="8" formatCode="_-* #,##0.00&quot;/1000&quot;">
                  <c:v>6.5686134513779812</c:v>
                </c:pt>
                <c:pt idx="9" formatCode="_-* #,##0.00&quot;/1000&quot;">
                  <c:v>6.5686134513779812</c:v>
                </c:pt>
                <c:pt idx="10" formatCode="_-* #,##0.00&quot;/1000&quot;">
                  <c:v>6.4258175067828072</c:v>
                </c:pt>
                <c:pt idx="11" formatCode="_-* #,##0.00&quot;/1000&quot;">
                  <c:v>6.7123678948871754</c:v>
                </c:pt>
                <c:pt idx="12" formatCode="_-* #,##0.00&quot;/1000&quot;">
                  <c:v>6.4258175067828072</c:v>
                </c:pt>
                <c:pt idx="13" formatCode="_-* #,##0.00&quot;/1000&quot;">
                  <c:v>6.2821245002855512</c:v>
                </c:pt>
                <c:pt idx="14" formatCode="_-* #,##0.00&quot;/1000&quot;">
                  <c:v>6.4080856998542544</c:v>
                </c:pt>
                <c:pt idx="15" formatCode="_-* #,##0.00&quot;/1000&quot;">
                  <c:v>6.5200441433571585</c:v>
                </c:pt>
                <c:pt idx="16" formatCode="_-* #,##0.00&quot;/1000&quot;">
                  <c:v>6.7190187156531866</c:v>
                </c:pt>
                <c:pt idx="17" formatCode="_-* #,##0.00&quot;/1000&quot;">
                  <c:v>6.7190187156531875</c:v>
                </c:pt>
                <c:pt idx="18" formatCode="_-* #,##0.00&quot;/1000&quot;">
                  <c:v>6.8289213280386676</c:v>
                </c:pt>
                <c:pt idx="19" formatCode="_-* #,##0.00&quot;/1000&quot;">
                  <c:v>7.0133377876963872</c:v>
                </c:pt>
                <c:pt idx="20" formatCode="_-* #,##0.00&quot;/1000&quot;">
                  <c:v>6.8138609300673894</c:v>
                </c:pt>
                <c:pt idx="21" formatCode="_-* #,##0.00&quot;/1000&quot;">
                  <c:v>6.5350690487771317</c:v>
                </c:pt>
                <c:pt idx="22" formatCode="_-* #,##0.00&quot;/1000&quot;">
                  <c:v>6.4691379656253698</c:v>
                </c:pt>
                <c:pt idx="23" formatCode="_-* #,##0.00&quot;/1000&quot;">
                  <c:v>6.1339108928992516</c:v>
                </c:pt>
              </c:numCache>
            </c:numRef>
          </c:val>
          <c:smooth val="0"/>
        </c:ser>
        <c:ser>
          <c:idx val="2"/>
          <c:order val="2"/>
          <c:tx>
            <c:strRef>
              <c:f>Data!$G$2</c:f>
              <c:strCache>
                <c:ptCount val="1"/>
                <c:pt idx="0">
                  <c:v>CI, low</c:v>
                </c:pt>
              </c:strCache>
            </c:strRef>
          </c:tx>
          <c:spPr>
            <a:ln w="12700" cap="rnd">
              <a:solidFill>
                <a:schemeClr val="accent1">
                  <a:lumMod val="75000"/>
                </a:schemeClr>
              </a:solidFill>
              <a:prstDash val="sysDash"/>
              <a:round/>
            </a:ln>
            <a:effectLst/>
          </c:spPr>
          <c:marker>
            <c:symbol val="none"/>
          </c:marker>
          <c:cat>
            <c:numRef>
              <c:f>Data!$A$3:$A$26</c:f>
              <c:numCache>
                <c:formatCode>m/d/yyyy</c:formatCode>
                <c:ptCount val="24"/>
                <c:pt idx="0">
                  <c:v>42461</c:v>
                </c:pt>
                <c:pt idx="1">
                  <c:v>42462</c:v>
                </c:pt>
                <c:pt idx="2">
                  <c:v>42463</c:v>
                </c:pt>
                <c:pt idx="3">
                  <c:v>42464</c:v>
                </c:pt>
                <c:pt idx="4">
                  <c:v>42465</c:v>
                </c:pt>
                <c:pt idx="5">
                  <c:v>42466</c:v>
                </c:pt>
                <c:pt idx="6">
                  <c:v>42467</c:v>
                </c:pt>
                <c:pt idx="7">
                  <c:v>42468</c:v>
                </c:pt>
                <c:pt idx="8">
                  <c:v>42469</c:v>
                </c:pt>
                <c:pt idx="9">
                  <c:v>42470</c:v>
                </c:pt>
                <c:pt idx="10">
                  <c:v>42471</c:v>
                </c:pt>
                <c:pt idx="11">
                  <c:v>42472</c:v>
                </c:pt>
                <c:pt idx="12">
                  <c:v>42473</c:v>
                </c:pt>
                <c:pt idx="13">
                  <c:v>42474</c:v>
                </c:pt>
                <c:pt idx="14">
                  <c:v>42475</c:v>
                </c:pt>
                <c:pt idx="15">
                  <c:v>42476</c:v>
                </c:pt>
                <c:pt idx="16">
                  <c:v>42477</c:v>
                </c:pt>
                <c:pt idx="17">
                  <c:v>42478</c:v>
                </c:pt>
                <c:pt idx="18">
                  <c:v>42479</c:v>
                </c:pt>
                <c:pt idx="19">
                  <c:v>42480</c:v>
                </c:pt>
                <c:pt idx="20">
                  <c:v>42481</c:v>
                </c:pt>
                <c:pt idx="21">
                  <c:v>42482</c:v>
                </c:pt>
                <c:pt idx="22">
                  <c:v>42483</c:v>
                </c:pt>
                <c:pt idx="23">
                  <c:v>42484</c:v>
                </c:pt>
              </c:numCache>
            </c:numRef>
          </c:cat>
          <c:val>
            <c:numRef>
              <c:f>Data!$Q$3:$Q$26</c:f>
              <c:numCache>
                <c:formatCode>_(* #,##0.00_);_(* \(#,##0.00\);_(* "-"??_);_(@_)</c:formatCode>
                <c:ptCount val="24"/>
                <c:pt idx="7" formatCode="_-* #,##0.00&quot;/1000&quot;">
                  <c:v>3</c:v>
                </c:pt>
                <c:pt idx="8" formatCode="_-* #,##0.00&quot;/1000&quot;">
                  <c:v>3</c:v>
                </c:pt>
                <c:pt idx="9" formatCode="_-* #,##0.00&quot;/1000&quot;">
                  <c:v>3</c:v>
                </c:pt>
                <c:pt idx="10" formatCode="_-* #,##0.00&quot;/1000&quot;">
                  <c:v>3</c:v>
                </c:pt>
                <c:pt idx="11" formatCode="_-* #,##0.00&quot;/1000&quot;">
                  <c:v>2.9970029970029972</c:v>
                </c:pt>
                <c:pt idx="12" formatCode="_-* #,##0.00&quot;/1000&quot;">
                  <c:v>2.9970029970029972</c:v>
                </c:pt>
                <c:pt idx="13" formatCode="_-* #,##0.00&quot;/1000&quot;">
                  <c:v>2.9940119760479043</c:v>
                </c:pt>
                <c:pt idx="14" formatCode="_-* #,##0.00&quot;/1000&quot;">
                  <c:v>3</c:v>
                </c:pt>
                <c:pt idx="15" formatCode="_-* #,##0.00&quot;/1000&quot;">
                  <c:v>3</c:v>
                </c:pt>
                <c:pt idx="16" formatCode="_-* #,##0.00&quot;/1000&quot;">
                  <c:v>2.9970029970029972</c:v>
                </c:pt>
                <c:pt idx="17" formatCode="_-* #,##0.00&quot;/1000&quot;">
                  <c:v>3</c:v>
                </c:pt>
                <c:pt idx="18" formatCode="_-* #,##0.00&quot;/1000&quot;">
                  <c:v>3</c:v>
                </c:pt>
                <c:pt idx="19" formatCode="_-* #,##0.00&quot;/1000&quot;">
                  <c:v>2.7223230490018149</c:v>
                </c:pt>
                <c:pt idx="20" formatCode="_-* #,##0.00&quot;/1000&quot;">
                  <c:v>3.3057851239669422</c:v>
                </c:pt>
                <c:pt idx="21" formatCode="_-* #,##0.00&quot;/1000&quot;">
                  <c:v>3.0075187969924815</c:v>
                </c:pt>
                <c:pt idx="22" formatCode="_-* #,##0.00&quot;/1000&quot;">
                  <c:v>3.1746031746031744</c:v>
                </c:pt>
                <c:pt idx="23" formatCode="_-* #,##0.00&quot;/1000&quot;">
                  <c:v>3.6363636363636362</c:v>
                </c:pt>
              </c:numCache>
            </c:numRef>
          </c:val>
          <c:smooth val="0"/>
        </c:ser>
        <c:ser>
          <c:idx val="3"/>
          <c:order val="3"/>
          <c:tx>
            <c:strRef>
              <c:f>Data!$H$2</c:f>
              <c:strCache>
                <c:ptCount val="1"/>
                <c:pt idx="0">
                  <c:v>CI, high</c:v>
                </c:pt>
              </c:strCache>
            </c:strRef>
          </c:tx>
          <c:spPr>
            <a:ln w="12700" cap="rnd">
              <a:solidFill>
                <a:schemeClr val="accent2">
                  <a:lumMod val="75000"/>
                </a:schemeClr>
              </a:solidFill>
              <a:prstDash val="sysDash"/>
              <a:round/>
            </a:ln>
            <a:effectLst/>
          </c:spPr>
          <c:marker>
            <c:symbol val="none"/>
          </c:marker>
          <c:cat>
            <c:numRef>
              <c:f>Data!$A$3:$A$26</c:f>
              <c:numCache>
                <c:formatCode>m/d/yyyy</c:formatCode>
                <c:ptCount val="24"/>
                <c:pt idx="0">
                  <c:v>42461</c:v>
                </c:pt>
                <c:pt idx="1">
                  <c:v>42462</c:v>
                </c:pt>
                <c:pt idx="2">
                  <c:v>42463</c:v>
                </c:pt>
                <c:pt idx="3">
                  <c:v>42464</c:v>
                </c:pt>
                <c:pt idx="4">
                  <c:v>42465</c:v>
                </c:pt>
                <c:pt idx="5">
                  <c:v>42466</c:v>
                </c:pt>
                <c:pt idx="6">
                  <c:v>42467</c:v>
                </c:pt>
                <c:pt idx="7">
                  <c:v>42468</c:v>
                </c:pt>
                <c:pt idx="8">
                  <c:v>42469</c:v>
                </c:pt>
                <c:pt idx="9">
                  <c:v>42470</c:v>
                </c:pt>
                <c:pt idx="10">
                  <c:v>42471</c:v>
                </c:pt>
                <c:pt idx="11">
                  <c:v>42472</c:v>
                </c:pt>
                <c:pt idx="12">
                  <c:v>42473</c:v>
                </c:pt>
                <c:pt idx="13">
                  <c:v>42474</c:v>
                </c:pt>
                <c:pt idx="14">
                  <c:v>42475</c:v>
                </c:pt>
                <c:pt idx="15">
                  <c:v>42476</c:v>
                </c:pt>
                <c:pt idx="16">
                  <c:v>42477</c:v>
                </c:pt>
                <c:pt idx="17">
                  <c:v>42478</c:v>
                </c:pt>
                <c:pt idx="18">
                  <c:v>42479</c:v>
                </c:pt>
                <c:pt idx="19">
                  <c:v>42480</c:v>
                </c:pt>
                <c:pt idx="20">
                  <c:v>42481</c:v>
                </c:pt>
                <c:pt idx="21">
                  <c:v>42482</c:v>
                </c:pt>
                <c:pt idx="22">
                  <c:v>42483</c:v>
                </c:pt>
                <c:pt idx="23">
                  <c:v>42484</c:v>
                </c:pt>
              </c:numCache>
            </c:numRef>
          </c:cat>
          <c:val>
            <c:numRef>
              <c:f>Data!$R$3:$R$26</c:f>
              <c:numCache>
                <c:formatCode>_(* #,##0.00_);_(* \(#,##0.00\);_(* "-"??_);_(@_)</c:formatCode>
                <c:ptCount val="24"/>
                <c:pt idx="7" formatCode="_-* #,##0.00&quot;/1000&quot;">
                  <c:v>11</c:v>
                </c:pt>
                <c:pt idx="8" formatCode="_-* #,##0.00&quot;/1000&quot;">
                  <c:v>11</c:v>
                </c:pt>
                <c:pt idx="9" formatCode="_-* #,##0.00&quot;/1000&quot;">
                  <c:v>11</c:v>
                </c:pt>
                <c:pt idx="10" formatCode="_-* #,##0.00&quot;/1000&quot;">
                  <c:v>11</c:v>
                </c:pt>
                <c:pt idx="11" formatCode="_-* #,##0.00&quot;/1000&quot;">
                  <c:v>10.989010989010989</c:v>
                </c:pt>
                <c:pt idx="12" formatCode="_-* #,##0.00&quot;/1000&quot;">
                  <c:v>10.989010989010989</c:v>
                </c:pt>
                <c:pt idx="13" formatCode="_-* #,##0.00&quot;/1000&quot;">
                  <c:v>10.978043912175648</c:v>
                </c:pt>
                <c:pt idx="14" formatCode="_-* #,##0.00&quot;/1000&quot;">
                  <c:v>11</c:v>
                </c:pt>
                <c:pt idx="15" formatCode="_-* #,##0.00&quot;/1000&quot;">
                  <c:v>11</c:v>
                </c:pt>
                <c:pt idx="16" formatCode="_-* #,##0.00&quot;/1000&quot;">
                  <c:v>10.989010989010989</c:v>
                </c:pt>
                <c:pt idx="17" formatCode="_-* #,##0.00&quot;/1000&quot;">
                  <c:v>11</c:v>
                </c:pt>
                <c:pt idx="18" formatCode="_-* #,##0.00&quot;/1000&quot;">
                  <c:v>11</c:v>
                </c:pt>
                <c:pt idx="19" formatCode="_-* #,##0.00&quot;/1000&quot;">
                  <c:v>11.796733212341199</c:v>
                </c:pt>
                <c:pt idx="20" formatCode="_-* #,##0.00&quot;/1000&quot;">
                  <c:v>10.743801652892563</c:v>
                </c:pt>
                <c:pt idx="21" formatCode="_-* #,##0.00&quot;/1000&quot;">
                  <c:v>10.526315789473683</c:v>
                </c:pt>
                <c:pt idx="22" formatCode="_-* #,##0.00&quot;/1000&quot;">
                  <c:v>10.158730158730158</c:v>
                </c:pt>
                <c:pt idx="23" formatCode="_-* #,##0.00&quot;/1000&quot;">
                  <c:v>9.0909090909090899</c:v>
                </c:pt>
              </c:numCache>
            </c:numRef>
          </c:val>
          <c:smooth val="0"/>
        </c:ser>
        <c:dLbls>
          <c:showLegendKey val="0"/>
          <c:showVal val="0"/>
          <c:showCatName val="0"/>
          <c:showSerName val="0"/>
          <c:showPercent val="0"/>
          <c:showBubbleSize val="0"/>
        </c:dLbls>
        <c:smooth val="0"/>
        <c:axId val="594494512"/>
        <c:axId val="594494904"/>
      </c:lineChart>
      <c:dateAx>
        <c:axId val="594494512"/>
        <c:scaling>
          <c:orientation val="minMax"/>
        </c:scaling>
        <c:delete val="0"/>
        <c:axPos val="b"/>
        <c:numFmt formatCode="m/d/yyyy" sourceLinked="1"/>
        <c:majorTickMark val="out"/>
        <c:minorTickMark val="none"/>
        <c:tickLblPos val="nextTo"/>
        <c:spPr>
          <a:noFill/>
          <a:ln w="9525" cap="flat" cmpd="sng" algn="ctr">
            <a:solidFill>
              <a:schemeClr val="tx1">
                <a:lumMod val="65000"/>
                <a:lumOff val="3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4494904"/>
        <c:crosses val="autoZero"/>
        <c:auto val="1"/>
        <c:lblOffset val="100"/>
        <c:baseTimeUnit val="days"/>
      </c:dateAx>
      <c:valAx>
        <c:axId val="594494904"/>
        <c:scaling>
          <c:orientation val="minMax"/>
          <c:max val="14"/>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Incidence</a:t>
                </a:r>
                <a:r>
                  <a:rPr lang="en-US" baseline="0"/>
                  <a:t> rates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00&quot;/1000&quot;" sourceLinked="1"/>
        <c:majorTickMark val="out"/>
        <c:minorTickMark val="none"/>
        <c:tickLblPos val="nextTo"/>
        <c:spPr>
          <a:noFill/>
          <a:ln>
            <a:solidFill>
              <a:schemeClr val="tx1">
                <a:lumMod val="65000"/>
                <a:lumOff val="3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4494512"/>
        <c:crosses val="autoZero"/>
        <c:crossBetween val="between"/>
      </c:valAx>
      <c:spPr>
        <a:noFill/>
        <a:ln>
          <a:noFill/>
          <a:prstDash val="sysDot"/>
        </a:ln>
        <a:effectLst/>
      </c:spPr>
    </c:plotArea>
    <c:legend>
      <c:legendPos val="t"/>
      <c:layout>
        <c:manualLayout>
          <c:xMode val="edge"/>
          <c:yMode val="edge"/>
          <c:x val="0.23199418057397908"/>
          <c:y val="0.10280110819480898"/>
          <c:w val="0.67341610378688788"/>
          <c:h val="7.81255468066491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171449</xdr:colOff>
      <xdr:row>0</xdr:row>
      <xdr:rowOff>4761</xdr:rowOff>
    </xdr:from>
    <xdr:to>
      <xdr:col>12</xdr:col>
      <xdr:colOff>385762</xdr:colOff>
      <xdr:row>14</xdr:row>
      <xdr:rowOff>47624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257175</xdr:colOff>
      <xdr:row>11</xdr:row>
      <xdr:rowOff>42862</xdr:rowOff>
    </xdr:from>
    <xdr:to>
      <xdr:col>12</xdr:col>
      <xdr:colOff>409574</xdr:colOff>
      <xdr:row>24</xdr:row>
      <xdr:rowOff>133350</xdr:rowOff>
    </xdr:to>
    <xdr:graphicFrame macro="">
      <xdr:nvGraphicFramePr>
        <xdr:cNvPr id="3"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200025</xdr:colOff>
      <xdr:row>23</xdr:row>
      <xdr:rowOff>23813</xdr:rowOff>
    </xdr:from>
    <xdr:to>
      <xdr:col>12</xdr:col>
      <xdr:colOff>371474</xdr:colOff>
      <xdr:row>38</xdr:row>
      <xdr:rowOff>133350</xdr:rowOff>
    </xdr:to>
    <xdr:graphicFrame macro="">
      <xdr:nvGraphicFramePr>
        <xdr:cNvPr id="4"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ables/table1.xml><?xml version="1.0" encoding="utf-8"?>
<table xmlns="http://schemas.openxmlformats.org/spreadsheetml/2006/main" id="1" name="Table1" displayName="Table1" ref="A2:R26" totalsRowShown="0" dataDxfId="36" dataCellStyle="Percent">
  <autoFilter ref="A2:R2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name="Date" dataDxfId="35"/>
    <tableColumn id="2" name="Cases" dataDxfId="34"/>
    <tableColumn id="3" name="Attendance" dataDxfId="33"/>
    <tableColumn id="4" name="Population" dataDxfId="32"/>
    <tableColumn id="5" name="Expected" dataDxfId="31"/>
    <tableColumn id="6" name="Prob" dataDxfId="30">
      <calculatedColumnFormula>1-(_xlfn.POISSON.DIST(Table1[[#This Row],[Cases]],Table1[[#This Row],[Expected]],TRUE))</calculatedColumnFormula>
    </tableColumn>
    <tableColumn id="7" name="CI, low" dataDxfId="29">
      <calculatedColumnFormula>PoissonInv((100-AlphaCI)/100,E3)</calculatedColumnFormula>
    </tableColumn>
    <tableColumn id="8" name="CI, high" dataDxfId="28">
      <calculatedColumnFormula>PoissonInv(AlphaCI/100,Table1[[#This Row],[Expected]])</calculatedColumnFormula>
    </tableColumn>
    <tableColumn id="9" name="PropMorb" dataDxfId="27" dataCellStyle="Percent">
      <calculatedColumnFormula>Table1[[#This Row],[Cases]]/Table1[[#This Row],[Attendance]]</calculatedColumnFormula>
    </tableColumn>
    <tableColumn id="10" name="Expected2" dataDxfId="26" dataCellStyle="Percent"/>
    <tableColumn id="11" name="Prob3" dataDxfId="25">
      <calculatedColumnFormula>1-_xlfn.BINOM.DIST(Table1[[#This Row],[Cases]],Table1[[#This Row],[Attendance]],Table1[[#This Row],[Expected2]],TRUE)</calculatedColumnFormula>
    </tableColumn>
    <tableColumn id="12" name="CI, low2" dataDxfId="24" dataCellStyle="Percent">
      <calculatedColumnFormula>_xlfn.BINOM.INV(Table1[[#This Row],[Attendance]],Table1[[#This Row],[Expected2]],(100-AlphaCI)/100)/Table1[[#This Row],[Attendance]]</calculatedColumnFormula>
    </tableColumn>
    <tableColumn id="13" name="CI, high3" dataDxfId="23" dataCellStyle="Percent">
      <calculatedColumnFormula>_xlfn.BINOM.INV(Table1[[#This Row],[Attendance]],Table1[[#This Row],[Expected2]],AlphaCI/100)/Table1[[#This Row],[Attendance]]</calculatedColumnFormula>
    </tableColumn>
    <tableColumn id="14" name="Rate" dataDxfId="22" dataCellStyle="Comma">
      <calculatedColumnFormula>Table1[[#This Row],[Cases]]/Table1[[#This Row],[Population]]*pop</calculatedColumnFormula>
    </tableColumn>
    <tableColumn id="15" name="Expected6" dataDxfId="21" dataCellStyle="Comma"/>
    <tableColumn id="16" name="Prob7" dataDxfId="20" dataCellStyle="Comma">
      <calculatedColumnFormula>1-_xlfn.BINOM.DIST(Table1[[#This Row],[Cases]],Table1[[#This Row],[Population]],Table1[[#This Row],[Expected6]]/pop,TRUE)</calculatedColumnFormula>
    </tableColumn>
    <tableColumn id="17" name="CI, low3" dataDxfId="19" dataCellStyle="Comma">
      <calculatedColumnFormula>_xlfn.BINOM.INV(Table1[[#This Row],[Population]],Table1[[#This Row],[Expected6]]/pop,(100-AlphaCI)/100)/Table1[[#This Row],[Population]]*pop</calculatedColumnFormula>
    </tableColumn>
    <tableColumn id="18" name="CI, high4" dataDxfId="18" dataCellStyle="Comma">
      <calculatedColumnFormula>_xlfn.BINOM.INV(Table1[[#This Row],[Population]],Table1[[#This Row],[Expected6]]/pop,AlphaCI/100)/Table1[[#This Row],[Population]]*pop</calculatedColumnFormula>
    </tableColumn>
  </tableColumns>
  <tableStyleInfo name="TableStyleMedium7" showFirstColumn="0" showLastColumn="0" showRowStripes="1" showColumnStripes="0"/>
</table>
</file>

<file path=xl/tables/table2.xml><?xml version="1.0" encoding="utf-8"?>
<table xmlns="http://schemas.openxmlformats.org/spreadsheetml/2006/main" id="2" name="Table2" displayName="Table2" ref="T1:U5" totalsRowShown="0">
  <autoFilter ref="T1:U5"/>
  <tableColumns count="2">
    <tableColumn id="1" name="Parameter"/>
    <tableColumn id="2" name="Value"/>
  </tableColumns>
  <tableStyleInfo name="TableStyleLight14" showFirstColumn="0" showLastColumn="0" showRowStripes="1" showColumnStripes="0"/>
</table>
</file>

<file path=xl/tables/table3.xml><?xml version="1.0" encoding="utf-8"?>
<table xmlns="http://schemas.openxmlformats.org/spreadsheetml/2006/main" id="3" name="Table14" displayName="Table14" ref="A2:T26" totalsRowShown="0" dataDxfId="17" dataCellStyle="Percent">
  <autoFilter ref="A2:T26"/>
  <tableColumns count="20">
    <tableColumn id="1" name="Date" dataDxfId="16"/>
    <tableColumn id="2" name="Cases" dataDxfId="15">
      <calculatedColumnFormula>INT(case+RANDBETWEEN(0,case)+case*C3)</calculatedColumnFormula>
    </tableColumn>
    <tableColumn id="19" name="Outbreak"/>
    <tableColumn id="3" name="Attendance" dataDxfId="14">
      <calculatedColumnFormula>INT(Att+RANDBETWEEN(0,Att)+Att*F3)</calculatedColumnFormula>
    </tableColumn>
    <tableColumn id="4" name="Population">
      <calculatedColumnFormula>INT(pop+RANDBETWEEN(0,pop)+pop*F3)</calculatedColumnFormula>
    </tableColumn>
    <tableColumn id="20" name="Increase"/>
    <tableColumn id="5" name="Expected" dataDxfId="13"/>
    <tableColumn id="6" name="Prob" dataDxfId="12">
      <calculatedColumnFormula>1-(_xlfn.POISSON.DIST(B3,G3,TRUE))</calculatedColumnFormula>
    </tableColumn>
    <tableColumn id="7" name="CI, low" dataDxfId="11">
      <calculatedColumnFormula>PoissonInv((100-AlphaCI)/100,G3)</calculatedColumnFormula>
    </tableColumn>
    <tableColumn id="8" name="CI, high" dataDxfId="10">
      <calculatedColumnFormula>PoissonInv(AlphaCI/100,G3)</calculatedColumnFormula>
    </tableColumn>
    <tableColumn id="9" name="PropMorb" dataDxfId="9" dataCellStyle="Percent">
      <calculatedColumnFormula>B3/D3</calculatedColumnFormula>
    </tableColumn>
    <tableColumn id="10" name="Expected2" dataDxfId="8" dataCellStyle="Percent"/>
    <tableColumn id="11" name="Prob3" dataDxfId="7"/>
    <tableColumn id="12" name="CI, low2" dataDxfId="6" dataCellStyle="Percent">
      <calculatedColumnFormula>_xlfn.BINOM.INV(D3,L3,(100-AlphaCI)/100)/D3</calculatedColumnFormula>
    </tableColumn>
    <tableColumn id="13" name="CI, high3" dataDxfId="5" dataCellStyle="Percent">
      <calculatedColumnFormula>_xlfn.BINOM.INV(D3,L3,AlphaCI/100)/D3</calculatedColumnFormula>
    </tableColumn>
    <tableColumn id="14" name="Rate" dataDxfId="4" dataCellStyle="Percent">
      <calculatedColumnFormula>B3/E3</calculatedColumnFormula>
    </tableColumn>
    <tableColumn id="15" name="Expected6" dataDxfId="3" dataCellStyle="Percent"/>
    <tableColumn id="16" name="Prob7" dataDxfId="2" dataCellStyle="Percent"/>
    <tableColumn id="17" name="CI, low3" dataDxfId="1" dataCellStyle="Percent">
      <calculatedColumnFormula>_xlfn.BINOM.INV(E3,Q3,(100-AlphaCI)/100)/E3</calculatedColumnFormula>
    </tableColumn>
    <tableColumn id="18" name="CI, high4" dataDxfId="0" dataCellStyle="Percent">
      <calculatedColumnFormula>_xlfn.BINOM.INV(E3,Q3,AlphaCI/100)/E3</calculatedColumnFormula>
    </tableColumn>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36"/>
  <sheetViews>
    <sheetView showGridLines="0" tabSelected="1" workbookViewId="0">
      <selection activeCell="B6" sqref="B6"/>
    </sheetView>
  </sheetViews>
  <sheetFormatPr defaultRowHeight="15" x14ac:dyDescent="0.25"/>
  <cols>
    <col min="1" max="1" width="4.42578125" customWidth="1"/>
    <col min="2" max="2" width="113.5703125" customWidth="1"/>
  </cols>
  <sheetData>
    <row r="2" spans="2:2" ht="21" x14ac:dyDescent="0.25">
      <c r="B2" s="31" t="s">
        <v>32</v>
      </c>
    </row>
    <row r="3" spans="2:2" ht="45" x14ac:dyDescent="0.25">
      <c r="B3" s="30" t="s">
        <v>40</v>
      </c>
    </row>
    <row r="4" spans="2:2" x14ac:dyDescent="0.25">
      <c r="B4" s="30"/>
    </row>
    <row r="5" spans="2:2" ht="21" x14ac:dyDescent="0.25">
      <c r="B5" s="31" t="s">
        <v>33</v>
      </c>
    </row>
    <row r="6" spans="2:2" ht="45" x14ac:dyDescent="0.25">
      <c r="B6" s="30" t="s">
        <v>34</v>
      </c>
    </row>
    <row r="7" spans="2:2" x14ac:dyDescent="0.25">
      <c r="B7" s="30"/>
    </row>
    <row r="8" spans="2:2" ht="45" x14ac:dyDescent="0.25">
      <c r="B8" s="30" t="s">
        <v>35</v>
      </c>
    </row>
    <row r="9" spans="2:2" x14ac:dyDescent="0.25">
      <c r="B9" s="30"/>
    </row>
    <row r="10" spans="2:2" ht="21" x14ac:dyDescent="0.25">
      <c r="B10" s="31" t="s">
        <v>36</v>
      </c>
    </row>
    <row r="11" spans="2:2" ht="30" x14ac:dyDescent="0.25">
      <c r="B11" s="30" t="s">
        <v>37</v>
      </c>
    </row>
    <row r="12" spans="2:2" x14ac:dyDescent="0.25">
      <c r="B12" s="30"/>
    </row>
    <row r="13" spans="2:2" ht="21" x14ac:dyDescent="0.25">
      <c r="B13" s="31" t="s">
        <v>38</v>
      </c>
    </row>
    <row r="14" spans="2:2" x14ac:dyDescent="0.25">
      <c r="B14" s="30" t="s">
        <v>39</v>
      </c>
    </row>
    <row r="15" spans="2:2" x14ac:dyDescent="0.25">
      <c r="B15" s="30"/>
    </row>
    <row r="16" spans="2:2" x14ac:dyDescent="0.25">
      <c r="B16" s="30"/>
    </row>
    <row r="17" spans="2:2" x14ac:dyDescent="0.25">
      <c r="B17" s="30"/>
    </row>
    <row r="18" spans="2:2" x14ac:dyDescent="0.25">
      <c r="B18" s="30"/>
    </row>
    <row r="19" spans="2:2" x14ac:dyDescent="0.25">
      <c r="B19" s="30"/>
    </row>
    <row r="20" spans="2:2" x14ac:dyDescent="0.25">
      <c r="B20" s="30"/>
    </row>
    <row r="21" spans="2:2" x14ac:dyDescent="0.25">
      <c r="B21" s="30"/>
    </row>
    <row r="22" spans="2:2" x14ac:dyDescent="0.25">
      <c r="B22" s="30"/>
    </row>
    <row r="23" spans="2:2" x14ac:dyDescent="0.25">
      <c r="B23" s="30"/>
    </row>
    <row r="24" spans="2:2" x14ac:dyDescent="0.25">
      <c r="B24" s="30"/>
    </row>
    <row r="25" spans="2:2" x14ac:dyDescent="0.25">
      <c r="B25" s="30"/>
    </row>
    <row r="26" spans="2:2" x14ac:dyDescent="0.25">
      <c r="B26" s="30"/>
    </row>
    <row r="27" spans="2:2" x14ac:dyDescent="0.25">
      <c r="B27" s="30"/>
    </row>
    <row r="28" spans="2:2" x14ac:dyDescent="0.25">
      <c r="B28" s="30"/>
    </row>
    <row r="29" spans="2:2" x14ac:dyDescent="0.25">
      <c r="B29" s="30"/>
    </row>
    <row r="30" spans="2:2" x14ac:dyDescent="0.25">
      <c r="B30" s="30"/>
    </row>
    <row r="31" spans="2:2" x14ac:dyDescent="0.25">
      <c r="B31" s="30"/>
    </row>
    <row r="32" spans="2:2" x14ac:dyDescent="0.25">
      <c r="B32" s="30"/>
    </row>
    <row r="33" spans="2:2" x14ac:dyDescent="0.25">
      <c r="B33" s="30"/>
    </row>
    <row r="34" spans="2:2" x14ac:dyDescent="0.25">
      <c r="B34" s="30"/>
    </row>
    <row r="35" spans="2:2" x14ac:dyDescent="0.25">
      <c r="B35" s="30"/>
    </row>
    <row r="36" spans="2:2" x14ac:dyDescent="0.25">
      <c r="B36" s="30"/>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26"/>
  <sheetViews>
    <sheetView showGridLines="0" zoomScale="85" zoomScaleNormal="85" workbookViewId="0">
      <selection activeCell="B27" sqref="B27"/>
    </sheetView>
  </sheetViews>
  <sheetFormatPr defaultRowHeight="15" x14ac:dyDescent="0.25"/>
  <cols>
    <col min="1" max="1" width="10.7109375" bestFit="1" customWidth="1"/>
    <col min="2" max="2" width="6.7109375" customWidth="1"/>
    <col min="3" max="3" width="9.85546875" customWidth="1"/>
    <col min="4" max="4" width="10.28515625" customWidth="1"/>
    <col min="5" max="5" width="10" customWidth="1"/>
    <col min="6" max="6" width="10.42578125" customWidth="1"/>
    <col min="7" max="7" width="6.5703125" customWidth="1"/>
    <col min="8" max="8" width="8.7109375" customWidth="1"/>
    <col min="9" max="9" width="6.85546875" customWidth="1"/>
    <col min="10" max="10" width="7.85546875" customWidth="1"/>
    <col min="11" max="11" width="10.5703125" customWidth="1"/>
    <col min="12" max="12" width="7.5703125" customWidth="1"/>
    <col min="13" max="13" width="9.140625" customWidth="1"/>
    <col min="14" max="14" width="11.85546875" customWidth="1"/>
    <col min="15" max="15" width="11.42578125" customWidth="1"/>
    <col min="16" max="16" width="10.7109375" customWidth="1"/>
    <col min="17" max="17" width="12.42578125" customWidth="1"/>
    <col min="18" max="18" width="11.42578125" customWidth="1"/>
    <col min="19" max="19" width="4" customWidth="1"/>
    <col min="20" max="20" width="19.42578125" customWidth="1"/>
    <col min="25" max="25" width="11.7109375" bestFit="1" customWidth="1"/>
    <col min="26" max="26" width="12.7109375" bestFit="1" customWidth="1"/>
    <col min="27" max="27" width="13.85546875" bestFit="1" customWidth="1"/>
  </cols>
  <sheetData>
    <row r="1" spans="1:28" x14ac:dyDescent="0.25">
      <c r="B1" s="32" t="s">
        <v>27</v>
      </c>
      <c r="C1" s="33"/>
      <c r="D1" s="34"/>
      <c r="E1" s="32" t="s">
        <v>6</v>
      </c>
      <c r="F1" s="33"/>
      <c r="G1" s="33"/>
      <c r="H1" s="34"/>
      <c r="I1" s="32" t="s">
        <v>28</v>
      </c>
      <c r="J1" s="33"/>
      <c r="K1" s="33"/>
      <c r="L1" s="33"/>
      <c r="M1" s="34"/>
      <c r="N1" s="32" t="s">
        <v>15</v>
      </c>
      <c r="O1" s="33"/>
      <c r="P1" s="33"/>
      <c r="Q1" s="33"/>
      <c r="R1" s="33"/>
      <c r="T1" t="s">
        <v>25</v>
      </c>
      <c r="U1" t="s">
        <v>26</v>
      </c>
    </row>
    <row r="2" spans="1:28" x14ac:dyDescent="0.25">
      <c r="A2" t="s">
        <v>0</v>
      </c>
      <c r="B2" s="9" t="s">
        <v>1</v>
      </c>
      <c r="C2" s="10" t="s">
        <v>4</v>
      </c>
      <c r="D2" s="14" t="s">
        <v>5</v>
      </c>
      <c r="E2" s="9" t="s">
        <v>2</v>
      </c>
      <c r="F2" s="10" t="s">
        <v>3</v>
      </c>
      <c r="G2" s="10" t="s">
        <v>17</v>
      </c>
      <c r="H2" s="14" t="s">
        <v>18</v>
      </c>
      <c r="I2" s="9" t="s">
        <v>8</v>
      </c>
      <c r="J2" s="10" t="s">
        <v>10</v>
      </c>
      <c r="K2" s="10" t="s">
        <v>11</v>
      </c>
      <c r="L2" s="10" t="s">
        <v>19</v>
      </c>
      <c r="M2" s="14" t="s">
        <v>20</v>
      </c>
      <c r="N2" s="9" t="s">
        <v>9</v>
      </c>
      <c r="O2" s="10" t="s">
        <v>12</v>
      </c>
      <c r="P2" s="10" t="s">
        <v>13</v>
      </c>
      <c r="Q2" s="10" t="s">
        <v>21</v>
      </c>
      <c r="R2" s="14" t="s">
        <v>22</v>
      </c>
      <c r="T2" t="s">
        <v>16</v>
      </c>
      <c r="U2">
        <v>95</v>
      </c>
      <c r="Y2" s="8"/>
      <c r="Z2" s="8"/>
      <c r="AA2" s="8"/>
      <c r="AB2" s="29"/>
    </row>
    <row r="3" spans="1:28" x14ac:dyDescent="0.25">
      <c r="A3" s="1">
        <v>42461</v>
      </c>
      <c r="B3" s="21">
        <v>7</v>
      </c>
      <c r="C3" s="10">
        <v>102</v>
      </c>
      <c r="D3" s="14">
        <v>1002</v>
      </c>
      <c r="E3" s="11"/>
      <c r="F3" s="12"/>
      <c r="G3" s="12"/>
      <c r="H3" s="15"/>
      <c r="I3" s="16">
        <f>Table1[[#This Row],[Cases]]/Table1[[#This Row],[Attendance]]</f>
        <v>6.8627450980392163E-2</v>
      </c>
      <c r="J3" s="17"/>
      <c r="K3" s="24"/>
      <c r="L3" s="18"/>
      <c r="M3" s="19"/>
      <c r="N3" s="26">
        <f>Table1[[#This Row],[Cases]]/Table1[[#This Row],[Population]]*pop</f>
        <v>6.9860279441117763</v>
      </c>
      <c r="O3" s="22"/>
      <c r="P3" s="22"/>
      <c r="Q3" s="22"/>
      <c r="R3" s="23"/>
      <c r="T3" t="s">
        <v>29</v>
      </c>
      <c r="U3">
        <v>0.1</v>
      </c>
      <c r="Y3" s="8"/>
      <c r="Z3" s="8"/>
      <c r="AA3" s="8"/>
      <c r="AB3" s="29"/>
    </row>
    <row r="4" spans="1:28" x14ac:dyDescent="0.25">
      <c r="A4" s="1">
        <v>42462</v>
      </c>
      <c r="B4" s="21">
        <v>5</v>
      </c>
      <c r="C4" s="10">
        <v>101</v>
      </c>
      <c r="D4" s="14">
        <v>1000</v>
      </c>
      <c r="E4" s="11"/>
      <c r="F4" s="12"/>
      <c r="G4" s="12"/>
      <c r="H4" s="15"/>
      <c r="I4" s="16">
        <f>Table1[[#This Row],[Cases]]/Table1[[#This Row],[Attendance]]</f>
        <v>4.9504950495049507E-2</v>
      </c>
      <c r="J4" s="17"/>
      <c r="K4" s="24"/>
      <c r="L4" s="18"/>
      <c r="M4" s="19"/>
      <c r="N4" s="26">
        <f>Table1[[#This Row],[Cases]]/Table1[[#This Row],[Population]]*pop</f>
        <v>5</v>
      </c>
      <c r="O4" s="22"/>
      <c r="P4" s="22"/>
      <c r="Q4" s="22"/>
      <c r="R4" s="23"/>
      <c r="T4" t="s">
        <v>30</v>
      </c>
      <c r="U4">
        <v>0.05</v>
      </c>
      <c r="Y4" s="8"/>
      <c r="Z4" s="8"/>
      <c r="AA4" s="8"/>
      <c r="AB4" s="29"/>
    </row>
    <row r="5" spans="1:28" x14ac:dyDescent="0.25">
      <c r="A5" s="1">
        <v>42463</v>
      </c>
      <c r="B5" s="21">
        <v>6</v>
      </c>
      <c r="C5" s="10">
        <v>100</v>
      </c>
      <c r="D5" s="14">
        <v>1000</v>
      </c>
      <c r="E5" s="11"/>
      <c r="F5" s="12"/>
      <c r="G5" s="12"/>
      <c r="H5" s="15"/>
      <c r="I5" s="16">
        <f>Table1[[#This Row],[Cases]]/Table1[[#This Row],[Attendance]]</f>
        <v>0.06</v>
      </c>
      <c r="J5" s="17"/>
      <c r="K5" s="24"/>
      <c r="L5" s="18"/>
      <c r="M5" s="19"/>
      <c r="N5" s="26">
        <f>Table1[[#This Row],[Cases]]/Table1[[#This Row],[Population]]*pop</f>
        <v>6</v>
      </c>
      <c r="O5" s="22"/>
      <c r="P5" s="22"/>
      <c r="Q5" s="22"/>
      <c r="R5" s="23"/>
      <c r="T5" t="s">
        <v>31</v>
      </c>
      <c r="U5">
        <v>1000</v>
      </c>
      <c r="Y5" s="8"/>
      <c r="Z5" s="8"/>
      <c r="AA5" s="8"/>
      <c r="AB5" s="29"/>
    </row>
    <row r="6" spans="1:28" x14ac:dyDescent="0.25">
      <c r="A6" s="1">
        <v>42464</v>
      </c>
      <c r="B6" s="21">
        <v>7</v>
      </c>
      <c r="C6" s="10">
        <v>101</v>
      </c>
      <c r="D6" s="14">
        <v>1000</v>
      </c>
      <c r="E6" s="11"/>
      <c r="F6" s="12"/>
      <c r="G6" s="12"/>
      <c r="H6" s="15"/>
      <c r="I6" s="16">
        <f>Table1[[#This Row],[Cases]]/Table1[[#This Row],[Attendance]]</f>
        <v>6.9306930693069313E-2</v>
      </c>
      <c r="J6" s="17"/>
      <c r="K6" s="24"/>
      <c r="L6" s="18"/>
      <c r="M6" s="19"/>
      <c r="N6" s="26">
        <f>Table1[[#This Row],[Cases]]/Table1[[#This Row],[Population]]*pop</f>
        <v>7</v>
      </c>
      <c r="O6" s="22"/>
      <c r="P6" s="22"/>
      <c r="Q6" s="22"/>
      <c r="R6" s="23"/>
      <c r="Y6" s="8"/>
      <c r="Z6" s="8"/>
      <c r="AA6" s="8"/>
      <c r="AB6" s="29"/>
    </row>
    <row r="7" spans="1:28" x14ac:dyDescent="0.25">
      <c r="A7" s="1">
        <v>42465</v>
      </c>
      <c r="B7" s="21">
        <v>5</v>
      </c>
      <c r="C7" s="10">
        <v>102</v>
      </c>
      <c r="D7" s="14">
        <v>1002</v>
      </c>
      <c r="E7" s="11"/>
      <c r="F7" s="12"/>
      <c r="G7" s="12"/>
      <c r="H7" s="15"/>
      <c r="I7" s="16">
        <f>Table1[[#This Row],[Cases]]/Table1[[#This Row],[Attendance]]</f>
        <v>4.9019607843137254E-2</v>
      </c>
      <c r="J7" s="17"/>
      <c r="K7" s="24"/>
      <c r="L7" s="18"/>
      <c r="M7" s="19"/>
      <c r="N7" s="26">
        <f>Table1[[#This Row],[Cases]]/Table1[[#This Row],[Population]]*pop</f>
        <v>4.9900199600798407</v>
      </c>
      <c r="O7" s="22"/>
      <c r="P7" s="22"/>
      <c r="Q7" s="22"/>
      <c r="R7" s="23"/>
      <c r="Y7" s="8"/>
      <c r="Z7" s="8"/>
      <c r="AA7" s="8"/>
      <c r="AB7" s="29"/>
    </row>
    <row r="8" spans="1:28" x14ac:dyDescent="0.25">
      <c r="A8" s="1">
        <v>42466</v>
      </c>
      <c r="B8" s="21">
        <v>8</v>
      </c>
      <c r="C8" s="10">
        <v>102</v>
      </c>
      <c r="D8" s="14">
        <v>1000</v>
      </c>
      <c r="E8" s="11"/>
      <c r="F8" s="12"/>
      <c r="G8" s="12"/>
      <c r="H8" s="15"/>
      <c r="I8" s="16">
        <f>Table1[[#This Row],[Cases]]/Table1[[#This Row],[Attendance]]</f>
        <v>7.8431372549019607E-2</v>
      </c>
      <c r="J8" s="17"/>
      <c r="K8" s="24"/>
      <c r="L8" s="18"/>
      <c r="M8" s="19"/>
      <c r="N8" s="26">
        <f>Table1[[#This Row],[Cases]]/Table1[[#This Row],[Population]]*pop</f>
        <v>8</v>
      </c>
      <c r="O8" s="22"/>
      <c r="P8" s="22"/>
      <c r="Q8" s="22"/>
      <c r="R8" s="23"/>
      <c r="Y8" s="8"/>
      <c r="Z8" s="8"/>
      <c r="AA8" s="8"/>
      <c r="AB8" s="29"/>
    </row>
    <row r="9" spans="1:28" x14ac:dyDescent="0.25">
      <c r="A9" s="1">
        <v>42467</v>
      </c>
      <c r="B9" s="21">
        <v>7</v>
      </c>
      <c r="C9" s="10">
        <v>102</v>
      </c>
      <c r="D9" s="14">
        <v>1001</v>
      </c>
      <c r="E9" s="11"/>
      <c r="F9" s="12"/>
      <c r="G9" s="12"/>
      <c r="H9" s="15"/>
      <c r="I9" s="16">
        <f>Table1[[#This Row],[Cases]]/Table1[[#This Row],[Attendance]]</f>
        <v>6.8627450980392163E-2</v>
      </c>
      <c r="J9" s="17"/>
      <c r="K9" s="24"/>
      <c r="L9" s="18"/>
      <c r="M9" s="19"/>
      <c r="N9" s="26">
        <f>Table1[[#This Row],[Cases]]/Table1[[#This Row],[Population]]*pop</f>
        <v>6.9930069930069934</v>
      </c>
      <c r="O9" s="22"/>
      <c r="P9" s="22"/>
      <c r="Q9" s="22"/>
      <c r="R9" s="23"/>
      <c r="Y9" s="8"/>
      <c r="Z9" s="8"/>
      <c r="AA9" s="8"/>
      <c r="AB9" s="29"/>
    </row>
    <row r="10" spans="1:28" x14ac:dyDescent="0.25">
      <c r="A10" s="1">
        <v>42468</v>
      </c>
      <c r="B10" s="21">
        <v>7</v>
      </c>
      <c r="C10" s="10">
        <v>100</v>
      </c>
      <c r="D10" s="14">
        <v>1000</v>
      </c>
      <c r="E10" s="13">
        <f>SUM(B3:B9)/7</f>
        <v>6.4285714285714288</v>
      </c>
      <c r="F10" s="25">
        <f>1-(_xlfn.POISSON.DIST(Table1[[#This Row],[Cases]],Table1[[#This Row],[Expected]],TRUE))</f>
        <v>0.31682703973130388</v>
      </c>
      <c r="G10" s="12">
        <f t="shared" ref="G10:G26" si="0">PoissonInv((100-AlphaCI)/100,E10)</f>
        <v>3</v>
      </c>
      <c r="H10" s="15">
        <f>PoissonInv(AlphaCI/100,Table1[[#This Row],[Expected]])</f>
        <v>11</v>
      </c>
      <c r="I10" s="16">
        <f>Table1[[#This Row],[Cases]]/Table1[[#This Row],[Attendance]]</f>
        <v>7.0000000000000007E-2</v>
      </c>
      <c r="J10" s="17">
        <f t="shared" ref="J10:J26" si="1">SUM($B3:$B9)/SUM($C3:$C9)</f>
        <v>6.3380281690140844E-2</v>
      </c>
      <c r="K10" s="25">
        <f>1-_xlfn.BINOM.DIST(Table1[[#This Row],[Cases]],Table1[[#This Row],[Attendance]],Table1[[#This Row],[Expected2]],TRUE)</f>
        <v>0.30049064920480162</v>
      </c>
      <c r="L10" s="17">
        <f>_xlfn.BINOM.INV(Table1[[#This Row],[Attendance]],Table1[[#This Row],[Expected2]],(100-AlphaCI)/100)/Table1[[#This Row],[Attendance]]</f>
        <v>0.03</v>
      </c>
      <c r="M10" s="20">
        <f>_xlfn.BINOM.INV(Table1[[#This Row],[Attendance]],Table1[[#This Row],[Expected2]],AlphaCI/100)/Table1[[#This Row],[Attendance]]</f>
        <v>0.11</v>
      </c>
      <c r="N10" s="26">
        <f>Table1[[#This Row],[Cases]]/Table1[[#This Row],[Population]]*pop</f>
        <v>7</v>
      </c>
      <c r="O10" s="27">
        <f t="shared" ref="O10:O26" si="2">SUM(B4:B10)/SUM(D4:D10)*pop</f>
        <v>6.4258175067828072</v>
      </c>
      <c r="P10" s="25">
        <f>1-_xlfn.BINOM.DIST(Table1[[#This Row],[Cases]],Table1[[#This Row],[Population]],Table1[[#This Row],[Expected6]]/pop,TRUE)</f>
        <v>0.31615679645730166</v>
      </c>
      <c r="Q10" s="27">
        <f>_xlfn.BINOM.INV(Table1[[#This Row],[Population]],Table1[[#This Row],[Expected6]]/pop,(100-AlphaCI)/100)/Table1[[#This Row],[Population]]*pop</f>
        <v>3</v>
      </c>
      <c r="R10" s="28">
        <f>_xlfn.BINOM.INV(Table1[[#This Row],[Population]],Table1[[#This Row],[Expected6]]/pop,AlphaCI/100)/Table1[[#This Row],[Population]]*pop</f>
        <v>11</v>
      </c>
      <c r="Y10" s="8"/>
      <c r="Z10" s="8"/>
      <c r="AA10" s="8"/>
      <c r="AB10" s="29"/>
    </row>
    <row r="11" spans="1:28" x14ac:dyDescent="0.25">
      <c r="A11" s="1">
        <v>42469</v>
      </c>
      <c r="B11" s="21">
        <v>6</v>
      </c>
      <c r="C11" s="10">
        <v>101</v>
      </c>
      <c r="D11" s="14">
        <v>1000</v>
      </c>
      <c r="E11" s="13">
        <f t="shared" ref="E11:E26" si="3">SUM(B4:B10)/7</f>
        <v>6.4285714285714288</v>
      </c>
      <c r="F11" s="25">
        <f>1-(_xlfn.POISSON.DIST(Table1[[#This Row],[Cases]],Table1[[#This Row],[Expected]],TRUE))</f>
        <v>0.46219800759520857</v>
      </c>
      <c r="G11" s="12">
        <f t="shared" si="0"/>
        <v>3</v>
      </c>
      <c r="H11" s="15">
        <f>PoissonInv(AlphaCI/100,Table1[[#This Row],[Expected]])</f>
        <v>11</v>
      </c>
      <c r="I11" s="16">
        <f>Table1[[#This Row],[Cases]]/Table1[[#This Row],[Attendance]]</f>
        <v>5.9405940594059403E-2</v>
      </c>
      <c r="J11" s="17">
        <f t="shared" si="1"/>
        <v>6.3559322033898302E-2</v>
      </c>
      <c r="K11" s="25">
        <f>1-_xlfn.BINOM.DIST(Table1[[#This Row],[Cases]],Table1[[#This Row],[Attendance]],Table1[[#This Row],[Expected2]],TRUE)</f>
        <v>0.46292321247474477</v>
      </c>
      <c r="L11" s="17">
        <f>_xlfn.BINOM.INV(Table1[[#This Row],[Attendance]],Table1[[#This Row],[Expected2]],(100-AlphaCI)/100)/Table1[[#This Row],[Attendance]]</f>
        <v>2.9702970297029702E-2</v>
      </c>
      <c r="M11" s="20">
        <f>_xlfn.BINOM.INV(Table1[[#This Row],[Attendance]],Table1[[#This Row],[Expected2]],AlphaCI/100)/Table1[[#This Row],[Attendance]]</f>
        <v>0.10891089108910891</v>
      </c>
      <c r="N11" s="26">
        <f>Table1[[#This Row],[Cases]]/Table1[[#This Row],[Population]]*pop</f>
        <v>6</v>
      </c>
      <c r="O11" s="27">
        <f t="shared" si="2"/>
        <v>6.5686134513779812</v>
      </c>
      <c r="P11" s="25">
        <f>1-_xlfn.BINOM.DIST(Table1[[#This Row],[Cases]],Table1[[#This Row],[Population]],Table1[[#This Row],[Expected6]]/pop,TRUE)</f>
        <v>0.48454551491084441</v>
      </c>
      <c r="Q11" s="27">
        <f>_xlfn.BINOM.INV(Table1[[#This Row],[Population]],Table1[[#This Row],[Expected6]]/pop,(100-AlphaCI)/100)/Table1[[#This Row],[Population]]*pop</f>
        <v>3</v>
      </c>
      <c r="R11" s="28">
        <f>_xlfn.BINOM.INV(Table1[[#This Row],[Population]],Table1[[#This Row],[Expected6]]/pop,AlphaCI/100)/Table1[[#This Row],[Population]]*pop</f>
        <v>11</v>
      </c>
      <c r="Y11" s="8"/>
      <c r="Z11" s="8"/>
      <c r="AA11" s="8"/>
      <c r="AB11" s="29"/>
    </row>
    <row r="12" spans="1:28" x14ac:dyDescent="0.25">
      <c r="A12" s="1">
        <v>42470</v>
      </c>
      <c r="B12" s="21">
        <v>6</v>
      </c>
      <c r="C12" s="10">
        <v>100</v>
      </c>
      <c r="D12" s="14">
        <v>1000</v>
      </c>
      <c r="E12" s="13">
        <f t="shared" si="3"/>
        <v>6.5714285714285712</v>
      </c>
      <c r="F12" s="25">
        <f>1-(_xlfn.POISSON.DIST(Table1[[#This Row],[Cases]],Table1[[#This Row],[Expected]],TRUE))</f>
        <v>0.48469296684151786</v>
      </c>
      <c r="G12" s="12">
        <f t="shared" si="0"/>
        <v>3</v>
      </c>
      <c r="H12" s="15">
        <f>PoissonInv(AlphaCI/100,Table1[[#This Row],[Expected]])</f>
        <v>11</v>
      </c>
      <c r="I12" s="16">
        <f>Table1[[#This Row],[Cases]]/Table1[[#This Row],[Attendance]]</f>
        <v>0.06</v>
      </c>
      <c r="J12" s="17">
        <f t="shared" si="1"/>
        <v>6.4971751412429377E-2</v>
      </c>
      <c r="K12" s="25">
        <f>1-_xlfn.BINOM.DIST(Table1[[#This Row],[Cases]],Table1[[#This Row],[Attendance]],Table1[[#This Row],[Expected2]],TRUE)</f>
        <v>0.47564918366201092</v>
      </c>
      <c r="L12" s="17">
        <f>_xlfn.BINOM.INV(Table1[[#This Row],[Attendance]],Table1[[#This Row],[Expected2]],(100-AlphaCI)/100)/Table1[[#This Row],[Attendance]]</f>
        <v>0.03</v>
      </c>
      <c r="M12" s="20">
        <f>_xlfn.BINOM.INV(Table1[[#This Row],[Attendance]],Table1[[#This Row],[Expected2]],AlphaCI/100)/Table1[[#This Row],[Attendance]]</f>
        <v>0.11</v>
      </c>
      <c r="N12" s="26">
        <f>Table1[[#This Row],[Cases]]/Table1[[#This Row],[Population]]*pop</f>
        <v>6</v>
      </c>
      <c r="O12" s="27">
        <f t="shared" si="2"/>
        <v>6.5686134513779812</v>
      </c>
      <c r="P12" s="25">
        <f>1-_xlfn.BINOM.DIST(Table1[[#This Row],[Cases]],Table1[[#This Row],[Population]],Table1[[#This Row],[Expected6]]/pop,TRUE)</f>
        <v>0.48454551491084441</v>
      </c>
      <c r="Q12" s="27">
        <f>_xlfn.BINOM.INV(Table1[[#This Row],[Population]],Table1[[#This Row],[Expected6]]/pop,(100-AlphaCI)/100)/Table1[[#This Row],[Population]]*pop</f>
        <v>3</v>
      </c>
      <c r="R12" s="28">
        <f>_xlfn.BINOM.INV(Table1[[#This Row],[Population]],Table1[[#This Row],[Expected6]]/pop,AlphaCI/100)/Table1[[#This Row],[Population]]*pop</f>
        <v>11</v>
      </c>
      <c r="Y12" s="8"/>
      <c r="Z12" s="8"/>
      <c r="AA12" s="8"/>
      <c r="AB12" s="29"/>
    </row>
    <row r="13" spans="1:28" x14ac:dyDescent="0.25">
      <c r="A13" s="1">
        <v>42471</v>
      </c>
      <c r="B13" s="21">
        <v>6</v>
      </c>
      <c r="C13" s="10">
        <v>100</v>
      </c>
      <c r="D13" s="14">
        <v>1000</v>
      </c>
      <c r="E13" s="13">
        <f t="shared" si="3"/>
        <v>6.5714285714285712</v>
      </c>
      <c r="F13" s="25">
        <f>1-(_xlfn.POISSON.DIST(Table1[[#This Row],[Cases]],Table1[[#This Row],[Expected]],TRUE))</f>
        <v>0.48469296684151786</v>
      </c>
      <c r="G13" s="12">
        <f t="shared" si="0"/>
        <v>3</v>
      </c>
      <c r="H13" s="15">
        <f>PoissonInv(AlphaCI/100,Table1[[#This Row],[Expected]])</f>
        <v>11</v>
      </c>
      <c r="I13" s="16">
        <f>Table1[[#This Row],[Cases]]/Table1[[#This Row],[Attendance]]</f>
        <v>0.06</v>
      </c>
      <c r="J13" s="17">
        <f t="shared" si="1"/>
        <v>6.4971751412429377E-2</v>
      </c>
      <c r="K13" s="25">
        <f>1-_xlfn.BINOM.DIST(Table1[[#This Row],[Cases]],Table1[[#This Row],[Attendance]],Table1[[#This Row],[Expected2]],TRUE)</f>
        <v>0.47564918366201092</v>
      </c>
      <c r="L13" s="17">
        <f>_xlfn.BINOM.INV(Table1[[#This Row],[Attendance]],Table1[[#This Row],[Expected2]],(100-AlphaCI)/100)/Table1[[#This Row],[Attendance]]</f>
        <v>0.03</v>
      </c>
      <c r="M13" s="20">
        <f>_xlfn.BINOM.INV(Table1[[#This Row],[Attendance]],Table1[[#This Row],[Expected2]],AlphaCI/100)/Table1[[#This Row],[Attendance]]</f>
        <v>0.11</v>
      </c>
      <c r="N13" s="26">
        <f>Table1[[#This Row],[Cases]]/Table1[[#This Row],[Population]]*pop</f>
        <v>6</v>
      </c>
      <c r="O13" s="27">
        <f t="shared" si="2"/>
        <v>6.4258175067828072</v>
      </c>
      <c r="P13" s="25">
        <f>1-_xlfn.BINOM.DIST(Table1[[#This Row],[Cases]],Table1[[#This Row],[Population]],Table1[[#This Row],[Expected6]]/pop,TRUE)</f>
        <v>0.46197916366310576</v>
      </c>
      <c r="Q13" s="27">
        <f>_xlfn.BINOM.INV(Table1[[#This Row],[Population]],Table1[[#This Row],[Expected6]]/pop,(100-AlphaCI)/100)/Table1[[#This Row],[Population]]*pop</f>
        <v>3</v>
      </c>
      <c r="R13" s="28">
        <f>_xlfn.BINOM.INV(Table1[[#This Row],[Population]],Table1[[#This Row],[Expected6]]/pop,AlphaCI/100)/Table1[[#This Row],[Population]]*pop</f>
        <v>11</v>
      </c>
      <c r="Y13" s="8"/>
      <c r="Z13" s="8"/>
      <c r="AA13" s="8"/>
      <c r="AB13" s="29"/>
    </row>
    <row r="14" spans="1:28" x14ac:dyDescent="0.25">
      <c r="A14" s="1">
        <v>42472</v>
      </c>
      <c r="B14" s="21">
        <v>7</v>
      </c>
      <c r="C14" s="10">
        <v>102</v>
      </c>
      <c r="D14" s="14">
        <v>1001</v>
      </c>
      <c r="E14" s="13">
        <f t="shared" si="3"/>
        <v>6.4285714285714288</v>
      </c>
      <c r="F14" s="25">
        <f>1-(_xlfn.POISSON.DIST(Table1[[#This Row],[Cases]],Table1[[#This Row],[Expected]],TRUE))</f>
        <v>0.31682703973130388</v>
      </c>
      <c r="G14" s="12">
        <f t="shared" si="0"/>
        <v>3</v>
      </c>
      <c r="H14" s="15">
        <f>PoissonInv(AlphaCI/100,Table1[[#This Row],[Expected]])</f>
        <v>11</v>
      </c>
      <c r="I14" s="16">
        <f>Table1[[#This Row],[Cases]]/Table1[[#This Row],[Attendance]]</f>
        <v>6.8627450980392163E-2</v>
      </c>
      <c r="J14" s="17">
        <f t="shared" si="1"/>
        <v>6.3649222065063654E-2</v>
      </c>
      <c r="K14" s="25">
        <f>1-_xlfn.BINOM.DIST(Table1[[#This Row],[Cases]],Table1[[#This Row],[Attendance]],Table1[[#This Row],[Expected2]],TRUE)</f>
        <v>0.32356785610542727</v>
      </c>
      <c r="L14" s="17">
        <f>_xlfn.BINOM.INV(Table1[[#This Row],[Attendance]],Table1[[#This Row],[Expected2]],(100-AlphaCI)/100)/Table1[[#This Row],[Attendance]]</f>
        <v>2.9411764705882353E-2</v>
      </c>
      <c r="M14" s="20">
        <f>_xlfn.BINOM.INV(Table1[[#This Row],[Attendance]],Table1[[#This Row],[Expected2]],AlphaCI/100)/Table1[[#This Row],[Attendance]]</f>
        <v>0.10784313725490197</v>
      </c>
      <c r="N14" s="26">
        <f>Table1[[#This Row],[Cases]]/Table1[[#This Row],[Population]]*pop</f>
        <v>6.9930069930069934</v>
      </c>
      <c r="O14" s="27">
        <f t="shared" si="2"/>
        <v>6.7123678948871754</v>
      </c>
      <c r="P14" s="25">
        <f>1-_xlfn.BINOM.DIST(Table1[[#This Row],[Cases]],Table1[[#This Row],[Population]],Table1[[#This Row],[Expected6]]/pop,TRUE)</f>
        <v>0.35936750748388513</v>
      </c>
      <c r="Q14" s="27">
        <f>_xlfn.BINOM.INV(Table1[[#This Row],[Population]],Table1[[#This Row],[Expected6]]/pop,(100-AlphaCI)/100)/Table1[[#This Row],[Population]]*pop</f>
        <v>2.9970029970029972</v>
      </c>
      <c r="R14" s="28">
        <f>_xlfn.BINOM.INV(Table1[[#This Row],[Population]],Table1[[#This Row],[Expected6]]/pop,AlphaCI/100)/Table1[[#This Row],[Population]]*pop</f>
        <v>10.989010989010989</v>
      </c>
      <c r="Y14" s="8"/>
      <c r="Z14" s="8"/>
      <c r="AA14" s="8"/>
      <c r="AB14" s="29"/>
    </row>
    <row r="15" spans="1:28" x14ac:dyDescent="0.25">
      <c r="A15" s="1">
        <v>42473</v>
      </c>
      <c r="B15" s="21">
        <v>6</v>
      </c>
      <c r="C15" s="10">
        <v>101</v>
      </c>
      <c r="D15" s="14">
        <v>1001</v>
      </c>
      <c r="E15" s="13">
        <f t="shared" si="3"/>
        <v>6.7142857142857144</v>
      </c>
      <c r="F15" s="25">
        <f>1-(_xlfn.POISSON.DIST(Table1[[#This Row],[Cases]],Table1[[#This Row],[Expected]],TRUE))</f>
        <v>0.50691050750287725</v>
      </c>
      <c r="G15" s="12">
        <f t="shared" si="0"/>
        <v>3</v>
      </c>
      <c r="H15" s="15">
        <f>PoissonInv(AlphaCI/100,Table1[[#This Row],[Expected]])</f>
        <v>11</v>
      </c>
      <c r="I15" s="16">
        <f>Table1[[#This Row],[Cases]]/Table1[[#This Row],[Attendance]]</f>
        <v>5.9405940594059403E-2</v>
      </c>
      <c r="J15" s="17">
        <f t="shared" si="1"/>
        <v>6.6478076379066484E-2</v>
      </c>
      <c r="K15" s="25">
        <f>1-_xlfn.BINOM.DIST(Table1[[#This Row],[Cases]],Table1[[#This Row],[Attendance]],Table1[[#This Row],[Expected2]],TRUE)</f>
        <v>0.5107084799520395</v>
      </c>
      <c r="L15" s="17">
        <f>_xlfn.BINOM.INV(Table1[[#This Row],[Attendance]],Table1[[#This Row],[Expected2]],(100-AlphaCI)/100)/Table1[[#This Row],[Attendance]]</f>
        <v>2.9702970297029702E-2</v>
      </c>
      <c r="M15" s="20">
        <f>_xlfn.BINOM.INV(Table1[[#This Row],[Attendance]],Table1[[#This Row],[Expected2]],AlphaCI/100)/Table1[[#This Row],[Attendance]]</f>
        <v>0.10891089108910891</v>
      </c>
      <c r="N15" s="26">
        <f>Table1[[#This Row],[Cases]]/Table1[[#This Row],[Population]]*pop</f>
        <v>5.9940059940059944</v>
      </c>
      <c r="O15" s="27">
        <f t="shared" si="2"/>
        <v>6.4258175067828072</v>
      </c>
      <c r="P15" s="25">
        <f>1-_xlfn.BINOM.DIST(Table1[[#This Row],[Cases]],Table1[[#This Row],[Population]],Table1[[#This Row],[Expected6]]/pop,TRUE)</f>
        <v>0.46299948295385052</v>
      </c>
      <c r="Q15" s="27">
        <f>_xlfn.BINOM.INV(Table1[[#This Row],[Population]],Table1[[#This Row],[Expected6]]/pop,(100-AlphaCI)/100)/Table1[[#This Row],[Population]]*pop</f>
        <v>2.9970029970029972</v>
      </c>
      <c r="R15" s="28">
        <f>_xlfn.BINOM.INV(Table1[[#This Row],[Population]],Table1[[#This Row],[Expected6]]/pop,AlphaCI/100)/Table1[[#This Row],[Population]]*pop</f>
        <v>10.989010989010989</v>
      </c>
      <c r="Y15" s="8"/>
      <c r="Z15" s="8"/>
      <c r="AA15" s="8"/>
      <c r="AB15" s="29"/>
    </row>
    <row r="16" spans="1:28" x14ac:dyDescent="0.25">
      <c r="A16" s="1">
        <v>42474</v>
      </c>
      <c r="B16" s="21">
        <v>6</v>
      </c>
      <c r="C16" s="10">
        <v>101</v>
      </c>
      <c r="D16" s="14">
        <v>1002</v>
      </c>
      <c r="E16" s="13">
        <f t="shared" si="3"/>
        <v>6.4285714285714288</v>
      </c>
      <c r="F16" s="25">
        <f>1-(_xlfn.POISSON.DIST(Table1[[#This Row],[Cases]],Table1[[#This Row],[Expected]],TRUE))</f>
        <v>0.46219800759520857</v>
      </c>
      <c r="G16" s="12">
        <f t="shared" si="0"/>
        <v>3</v>
      </c>
      <c r="H16" s="15">
        <f>PoissonInv(AlphaCI/100,Table1[[#This Row],[Expected]])</f>
        <v>11</v>
      </c>
      <c r="I16" s="16">
        <f>Table1[[#This Row],[Cases]]/Table1[[#This Row],[Attendance]]</f>
        <v>5.9405940594059403E-2</v>
      </c>
      <c r="J16" s="17">
        <f t="shared" si="1"/>
        <v>6.3739376770538245E-2</v>
      </c>
      <c r="K16" s="25">
        <f>1-_xlfn.BINOM.DIST(Table1[[#This Row],[Cases]],Table1[[#This Row],[Attendance]],Table1[[#This Row],[Expected2]],TRUE)</f>
        <v>0.46590176136361816</v>
      </c>
      <c r="L16" s="17">
        <f>_xlfn.BINOM.INV(Table1[[#This Row],[Attendance]],Table1[[#This Row],[Expected2]],(100-AlphaCI)/100)/Table1[[#This Row],[Attendance]]</f>
        <v>2.9702970297029702E-2</v>
      </c>
      <c r="M16" s="20">
        <f>_xlfn.BINOM.INV(Table1[[#This Row],[Attendance]],Table1[[#This Row],[Expected2]],AlphaCI/100)/Table1[[#This Row],[Attendance]]</f>
        <v>0.10891089108910891</v>
      </c>
      <c r="N16" s="26">
        <f>Table1[[#This Row],[Cases]]/Table1[[#This Row],[Population]]*pop</f>
        <v>5.9880239520958085</v>
      </c>
      <c r="O16" s="27">
        <f t="shared" si="2"/>
        <v>6.2821245002855512</v>
      </c>
      <c r="P16" s="25">
        <f>1-_xlfn.BINOM.DIST(Table1[[#This Row],[Cases]],Table1[[#This Row],[Population]],Table1[[#This Row],[Expected6]]/pop,TRUE)</f>
        <v>0.44106765654166158</v>
      </c>
      <c r="Q16" s="27">
        <f>_xlfn.BINOM.INV(Table1[[#This Row],[Population]],Table1[[#This Row],[Expected6]]/pop,(100-AlphaCI)/100)/Table1[[#This Row],[Population]]*pop</f>
        <v>2.9940119760479043</v>
      </c>
      <c r="R16" s="28">
        <f>_xlfn.BINOM.INV(Table1[[#This Row],[Population]],Table1[[#This Row],[Expected6]]/pop,AlphaCI/100)/Table1[[#This Row],[Population]]*pop</f>
        <v>10.978043912175648</v>
      </c>
      <c r="Y16" s="8"/>
      <c r="Z16" s="8"/>
      <c r="AA16" s="8"/>
      <c r="AB16" s="29"/>
    </row>
    <row r="17" spans="1:28" x14ac:dyDescent="0.25">
      <c r="A17" s="1">
        <v>42475</v>
      </c>
      <c r="B17" s="21">
        <v>7.8822322417792021</v>
      </c>
      <c r="C17" s="10">
        <v>100</v>
      </c>
      <c r="D17" s="14">
        <v>1000</v>
      </c>
      <c r="E17" s="13">
        <f t="shared" si="3"/>
        <v>6.2857142857142856</v>
      </c>
      <c r="F17" s="25">
        <f>1-(_xlfn.POISSON.DIST(Table1[[#This Row],[Cases]],Table1[[#This Row],[Expected]],TRUE))</f>
        <v>0.29620303641200474</v>
      </c>
      <c r="G17" s="12">
        <f t="shared" si="0"/>
        <v>2</v>
      </c>
      <c r="H17" s="15">
        <f>PoissonInv(AlphaCI/100,Table1[[#This Row],[Expected]])</f>
        <v>11</v>
      </c>
      <c r="I17" s="16">
        <f>Table1[[#This Row],[Cases]]/Table1[[#This Row],[Attendance]]</f>
        <v>7.8822322417792023E-2</v>
      </c>
      <c r="J17" s="17">
        <f t="shared" si="1"/>
        <v>6.2411347517730496E-2</v>
      </c>
      <c r="K17" s="25">
        <f>1-_xlfn.BINOM.DIST(Table1[[#This Row],[Cases]],Table1[[#This Row],[Attendance]],Table1[[#This Row],[Expected2]],TRUE)</f>
        <v>0.28623751329306302</v>
      </c>
      <c r="L17" s="17">
        <f>_xlfn.BINOM.INV(Table1[[#This Row],[Attendance]],Table1[[#This Row],[Expected2]],(100-AlphaCI)/100)/Table1[[#This Row],[Attendance]]</f>
        <v>0.03</v>
      </c>
      <c r="M17" s="20">
        <f>_xlfn.BINOM.INV(Table1[[#This Row],[Attendance]],Table1[[#This Row],[Expected2]],AlphaCI/100)/Table1[[#This Row],[Attendance]]</f>
        <v>0.1</v>
      </c>
      <c r="N17" s="26">
        <f>Table1[[#This Row],[Cases]]/Table1[[#This Row],[Population]]*pop</f>
        <v>7.8822322417792021</v>
      </c>
      <c r="O17" s="27">
        <f t="shared" si="2"/>
        <v>6.4080856998542544</v>
      </c>
      <c r="P17" s="25">
        <f>1-_xlfn.BINOM.DIST(Table1[[#This Row],[Cases]],Table1[[#This Row],[Population]],Table1[[#This Row],[Expected6]]/pop,TRUE)</f>
        <v>0.31357470218448824</v>
      </c>
      <c r="Q17" s="27">
        <f>_xlfn.BINOM.INV(Table1[[#This Row],[Population]],Table1[[#This Row],[Expected6]]/pop,(100-AlphaCI)/100)/Table1[[#This Row],[Population]]*pop</f>
        <v>3</v>
      </c>
      <c r="R17" s="28">
        <f>_xlfn.BINOM.INV(Table1[[#This Row],[Population]],Table1[[#This Row],[Expected6]]/pop,AlphaCI/100)/Table1[[#This Row],[Population]]*pop</f>
        <v>11</v>
      </c>
      <c r="Y17" s="8"/>
      <c r="Z17" s="8"/>
      <c r="AA17" s="8"/>
      <c r="AB17" s="29"/>
    </row>
    <row r="18" spans="1:28" x14ac:dyDescent="0.25">
      <c r="A18" s="1">
        <v>42476</v>
      </c>
      <c r="B18" s="21">
        <v>6.7841569382943394</v>
      </c>
      <c r="C18" s="10">
        <v>102</v>
      </c>
      <c r="D18" s="14">
        <v>1000</v>
      </c>
      <c r="E18" s="13">
        <f t="shared" si="3"/>
        <v>6.4117474631113138</v>
      </c>
      <c r="F18" s="25">
        <f>1-(_xlfn.POISSON.DIST(Table1[[#This Row],[Cases]],Table1[[#This Row],[Expected]],TRUE))</f>
        <v>0.45953341871209941</v>
      </c>
      <c r="G18" s="12">
        <f t="shared" si="0"/>
        <v>3</v>
      </c>
      <c r="H18" s="15">
        <f>PoissonInv(AlphaCI/100,Table1[[#This Row],[Expected]])</f>
        <v>11</v>
      </c>
      <c r="I18" s="16">
        <f>Table1[[#This Row],[Cases]]/Table1[[#This Row],[Attendance]]</f>
        <v>6.6511342532297443E-2</v>
      </c>
      <c r="J18" s="17">
        <f t="shared" si="1"/>
        <v>6.3662740768481135E-2</v>
      </c>
      <c r="K18" s="25">
        <f>1-_xlfn.BINOM.DIST(Table1[[#This Row],[Cases]],Table1[[#This Row],[Attendance]],Table1[[#This Row],[Expected2]],TRUE)</f>
        <v>0.47501350908238327</v>
      </c>
      <c r="L18" s="17">
        <f>_xlfn.BINOM.INV(Table1[[#This Row],[Attendance]],Table1[[#This Row],[Expected2]],(100-AlphaCI)/100)/Table1[[#This Row],[Attendance]]</f>
        <v>2.9411764705882353E-2</v>
      </c>
      <c r="M18" s="20">
        <f>_xlfn.BINOM.INV(Table1[[#This Row],[Attendance]],Table1[[#This Row],[Expected2]],AlphaCI/100)/Table1[[#This Row],[Attendance]]</f>
        <v>0.10784313725490197</v>
      </c>
      <c r="N18" s="26">
        <f>Table1[[#This Row],[Cases]]/Table1[[#This Row],[Population]]*pop</f>
        <v>6.7841569382943394</v>
      </c>
      <c r="O18" s="27">
        <f t="shared" si="2"/>
        <v>6.5200441433571585</v>
      </c>
      <c r="P18" s="25">
        <f>1-_xlfn.BINOM.DIST(Table1[[#This Row],[Cases]],Table1[[#This Row],[Population]],Table1[[#This Row],[Expected6]]/pop,TRUE)</f>
        <v>0.47689786149110536</v>
      </c>
      <c r="Q18" s="27">
        <f>_xlfn.BINOM.INV(Table1[[#This Row],[Population]],Table1[[#This Row],[Expected6]]/pop,(100-AlphaCI)/100)/Table1[[#This Row],[Population]]*pop</f>
        <v>3</v>
      </c>
      <c r="R18" s="28">
        <f>_xlfn.BINOM.INV(Table1[[#This Row],[Population]],Table1[[#This Row],[Expected6]]/pop,AlphaCI/100)/Table1[[#This Row],[Population]]*pop</f>
        <v>11</v>
      </c>
      <c r="Y18" s="8"/>
      <c r="Z18" s="8"/>
      <c r="AA18" s="8"/>
      <c r="AB18" s="29"/>
    </row>
    <row r="19" spans="1:28" x14ac:dyDescent="0.25">
      <c r="A19" s="1">
        <v>42477</v>
      </c>
      <c r="B19" s="21">
        <v>7.4003369230770355</v>
      </c>
      <c r="C19" s="10">
        <v>100</v>
      </c>
      <c r="D19" s="14">
        <v>1001</v>
      </c>
      <c r="E19" s="13">
        <f t="shared" si="3"/>
        <v>6.523769882867648</v>
      </c>
      <c r="F19" s="25">
        <f>1-(_xlfn.POISSON.DIST(Table1[[#This Row],[Cases]],Table1[[#This Row],[Expected]],TRUE))</f>
        <v>0.33072131422093987</v>
      </c>
      <c r="G19" s="12">
        <f t="shared" si="0"/>
        <v>3</v>
      </c>
      <c r="H19" s="15">
        <f>PoissonInv(AlphaCI/100,Table1[[#This Row],[Expected]])</f>
        <v>11</v>
      </c>
      <c r="I19" s="16">
        <f>Table1[[#This Row],[Cases]]/Table1[[#This Row],[Attendance]]</f>
        <v>7.4003369230770361E-2</v>
      </c>
      <c r="J19" s="17">
        <f t="shared" si="1"/>
        <v>6.4683270793305297E-2</v>
      </c>
      <c r="K19" s="25">
        <f>1-_xlfn.BINOM.DIST(Table1[[#This Row],[Cases]],Table1[[#This Row],[Attendance]],Table1[[#This Row],[Expected2]],TRUE)</f>
        <v>0.31992130343443037</v>
      </c>
      <c r="L19" s="17">
        <f>_xlfn.BINOM.INV(Table1[[#This Row],[Attendance]],Table1[[#This Row],[Expected2]],(100-AlphaCI)/100)/Table1[[#This Row],[Attendance]]</f>
        <v>0.03</v>
      </c>
      <c r="M19" s="20">
        <f>_xlfn.BINOM.INV(Table1[[#This Row],[Attendance]],Table1[[#This Row],[Expected2]],AlphaCI/100)/Table1[[#This Row],[Attendance]]</f>
        <v>0.11</v>
      </c>
      <c r="N19" s="26">
        <f>Table1[[#This Row],[Cases]]/Table1[[#This Row],[Population]]*pop</f>
        <v>7.3929439790979368</v>
      </c>
      <c r="O19" s="27">
        <f t="shared" si="2"/>
        <v>6.7190187156531866</v>
      </c>
      <c r="P19" s="25">
        <f>1-_xlfn.BINOM.DIST(Table1[[#This Row],[Cases]],Table1[[#This Row],[Population]],Table1[[#This Row],[Expected6]]/pop,TRUE)</f>
        <v>0.36035704792050949</v>
      </c>
      <c r="Q19" s="27">
        <f>_xlfn.BINOM.INV(Table1[[#This Row],[Population]],Table1[[#This Row],[Expected6]]/pop,(100-AlphaCI)/100)/Table1[[#This Row],[Population]]*pop</f>
        <v>2.9970029970029972</v>
      </c>
      <c r="R19" s="28">
        <f>_xlfn.BINOM.INV(Table1[[#This Row],[Population]],Table1[[#This Row],[Expected6]]/pop,AlphaCI/100)/Table1[[#This Row],[Population]]*pop</f>
        <v>10.989010989010989</v>
      </c>
      <c r="Y19" s="8"/>
      <c r="Z19" s="8"/>
      <c r="AA19" s="8"/>
      <c r="AB19" s="29"/>
    </row>
    <row r="20" spans="1:28" x14ac:dyDescent="0.25">
      <c r="A20" s="1">
        <v>42478</v>
      </c>
      <c r="B20" s="21">
        <v>6</v>
      </c>
      <c r="C20" s="10">
        <v>102</v>
      </c>
      <c r="D20" s="14">
        <v>1000</v>
      </c>
      <c r="E20" s="13">
        <f t="shared" si="3"/>
        <v>6.7238180147357962</v>
      </c>
      <c r="F20" s="25">
        <f>1-(_xlfn.POISSON.DIST(Table1[[#This Row],[Cases]],Table1[[#This Row],[Expected]],TRUE))</f>
        <v>0.50838168759206614</v>
      </c>
      <c r="G20" s="12">
        <f t="shared" si="0"/>
        <v>3</v>
      </c>
      <c r="H20" s="15">
        <f>PoissonInv(AlphaCI/100,Table1[[#This Row],[Expected]])</f>
        <v>11</v>
      </c>
      <c r="I20" s="16">
        <f>Table1[[#This Row],[Cases]]/Table1[[#This Row],[Attendance]]</f>
        <v>5.8823529411764705E-2</v>
      </c>
      <c r="J20" s="17">
        <f t="shared" si="1"/>
        <v>6.6666750854320916E-2</v>
      </c>
      <c r="K20" s="25">
        <f>1-_xlfn.BINOM.DIST(Table1[[#This Row],[Cases]],Table1[[#This Row],[Attendance]],Table1[[#This Row],[Expected2]],TRUE)</f>
        <v>0.52431613887778106</v>
      </c>
      <c r="L20" s="17">
        <f>_xlfn.BINOM.INV(Table1[[#This Row],[Attendance]],Table1[[#This Row],[Expected2]],(100-AlphaCI)/100)/Table1[[#This Row],[Attendance]]</f>
        <v>2.9411764705882353E-2</v>
      </c>
      <c r="M20" s="20">
        <f>_xlfn.BINOM.INV(Table1[[#This Row],[Attendance]],Table1[[#This Row],[Expected2]],AlphaCI/100)/Table1[[#This Row],[Attendance]]</f>
        <v>0.10784313725490197</v>
      </c>
      <c r="N20" s="26">
        <f>Table1[[#This Row],[Cases]]/Table1[[#This Row],[Population]]*pop</f>
        <v>6</v>
      </c>
      <c r="O20" s="27">
        <f t="shared" si="2"/>
        <v>6.7190187156531875</v>
      </c>
      <c r="P20" s="25">
        <f>1-_xlfn.BINOM.DIST(Table1[[#This Row],[Cases]],Table1[[#This Row],[Population]],Table1[[#This Row],[Expected6]]/pop,TRUE)</f>
        <v>0.50801527388565193</v>
      </c>
      <c r="Q20" s="27">
        <f>_xlfn.BINOM.INV(Table1[[#This Row],[Population]],Table1[[#This Row],[Expected6]]/pop,(100-AlphaCI)/100)/Table1[[#This Row],[Population]]*pop</f>
        <v>3</v>
      </c>
      <c r="R20" s="28">
        <f>_xlfn.BINOM.INV(Table1[[#This Row],[Population]],Table1[[#This Row],[Expected6]]/pop,AlphaCI/100)/Table1[[#This Row],[Population]]*pop</f>
        <v>11</v>
      </c>
      <c r="Y20" s="8"/>
      <c r="Z20" s="8"/>
      <c r="AA20" s="8"/>
      <c r="AB20" s="29"/>
    </row>
    <row r="21" spans="1:28" x14ac:dyDescent="0.25">
      <c r="A21" s="1">
        <v>42479</v>
      </c>
      <c r="B21" s="21">
        <v>7.7630388784322468</v>
      </c>
      <c r="C21" s="10">
        <v>100</v>
      </c>
      <c r="D21" s="14">
        <v>1000</v>
      </c>
      <c r="E21" s="13">
        <f t="shared" si="3"/>
        <v>6.7238180147357971</v>
      </c>
      <c r="F21" s="25">
        <f>1-(_xlfn.POISSON.DIST(Table1[[#This Row],[Cases]],Table1[[#This Row],[Expected]],TRUE))</f>
        <v>0.36021039983975101</v>
      </c>
      <c r="G21" s="12">
        <f t="shared" si="0"/>
        <v>3</v>
      </c>
      <c r="H21" s="15">
        <f>PoissonInv(AlphaCI/100,Table1[[#This Row],[Expected]])</f>
        <v>11</v>
      </c>
      <c r="I21" s="16">
        <f>Table1[[#This Row],[Cases]]/Table1[[#This Row],[Attendance]]</f>
        <v>7.7630388784322463E-2</v>
      </c>
      <c r="J21" s="17">
        <f t="shared" si="1"/>
        <v>6.6478426699365226E-2</v>
      </c>
      <c r="K21" s="25">
        <f>1-_xlfn.BINOM.DIST(Table1[[#This Row],[Cases]],Table1[[#This Row],[Attendance]],Table1[[#This Row],[Expected2]],TRUE)</f>
        <v>0.34709143259532216</v>
      </c>
      <c r="L21" s="17">
        <f>_xlfn.BINOM.INV(Table1[[#This Row],[Attendance]],Table1[[#This Row],[Expected2]],(100-AlphaCI)/100)/Table1[[#This Row],[Attendance]]</f>
        <v>0.03</v>
      </c>
      <c r="M21" s="20">
        <f>_xlfn.BINOM.INV(Table1[[#This Row],[Attendance]],Table1[[#This Row],[Expected2]],AlphaCI/100)/Table1[[#This Row],[Attendance]]</f>
        <v>0.11</v>
      </c>
      <c r="N21" s="26">
        <f>Table1[[#This Row],[Cases]]/Table1[[#This Row],[Population]]*pop</f>
        <v>7.7630388784322468</v>
      </c>
      <c r="O21" s="27">
        <f t="shared" si="2"/>
        <v>6.8289213280386676</v>
      </c>
      <c r="P21" s="25">
        <f>1-_xlfn.BINOM.DIST(Table1[[#This Row],[Cases]],Table1[[#This Row],[Population]],Table1[[#This Row],[Expected6]]/pop,TRUE)</f>
        <v>0.37572504102567927</v>
      </c>
      <c r="Q21" s="27">
        <f>_xlfn.BINOM.INV(Table1[[#This Row],[Population]],Table1[[#This Row],[Expected6]]/pop,(100-AlphaCI)/100)/Table1[[#This Row],[Population]]*pop</f>
        <v>3</v>
      </c>
      <c r="R21" s="28">
        <f>_xlfn.BINOM.INV(Table1[[#This Row],[Population]],Table1[[#This Row],[Expected6]]/pop,AlphaCI/100)/Table1[[#This Row],[Population]]*pop</f>
        <v>11</v>
      </c>
      <c r="Y21" s="8"/>
      <c r="Z21" s="8"/>
      <c r="AA21" s="8"/>
      <c r="AB21" s="29"/>
    </row>
    <row r="22" spans="1:28" x14ac:dyDescent="0.25">
      <c r="A22" s="1">
        <v>42480</v>
      </c>
      <c r="B22" s="21">
        <v>8</v>
      </c>
      <c r="C22" s="10">
        <v>111</v>
      </c>
      <c r="D22" s="14">
        <v>1102</v>
      </c>
      <c r="E22" s="13">
        <f t="shared" si="3"/>
        <v>6.8328235687975463</v>
      </c>
      <c r="F22" s="25">
        <f>1-(_xlfn.POISSON.DIST(Table1[[#This Row],[Cases]],Table1[[#This Row],[Expected]],TRUE))</f>
        <v>0.2493873761696983</v>
      </c>
      <c r="G22" s="12">
        <f t="shared" si="0"/>
        <v>3</v>
      </c>
      <c r="H22" s="15">
        <f>PoissonInv(AlphaCI/100,Table1[[#This Row],[Expected]])</f>
        <v>11</v>
      </c>
      <c r="I22" s="16">
        <f>Table1[[#This Row],[Cases]]/Table1[[#This Row],[Attendance]]</f>
        <v>7.2072072072072071E-2</v>
      </c>
      <c r="J22" s="17">
        <f t="shared" si="1"/>
        <v>6.7747542466831193E-2</v>
      </c>
      <c r="K22" s="25">
        <f>1-_xlfn.BINOM.DIST(Table1[[#This Row],[Cases]],Table1[[#This Row],[Attendance]],Table1[[#This Row],[Expected2]],TRUE)</f>
        <v>0.33836210540625999</v>
      </c>
      <c r="L22" s="17">
        <f>_xlfn.BINOM.INV(Table1[[#This Row],[Attendance]],Table1[[#This Row],[Expected2]],(100-AlphaCI)/100)/Table1[[#This Row],[Attendance]]</f>
        <v>2.7027027027027029E-2</v>
      </c>
      <c r="M22" s="20">
        <f>_xlfn.BINOM.INV(Table1[[#This Row],[Attendance]],Table1[[#This Row],[Expected2]],AlphaCI/100)/Table1[[#This Row],[Attendance]]</f>
        <v>0.10810810810810811</v>
      </c>
      <c r="N22" s="26">
        <f>Table1[[#This Row],[Cases]]/Table1[[#This Row],[Population]]*pop</f>
        <v>7.259528130671506</v>
      </c>
      <c r="O22" s="27">
        <f t="shared" si="2"/>
        <v>7.0133377876963872</v>
      </c>
      <c r="P22" s="25">
        <f>1-_xlfn.BINOM.DIST(Table1[[#This Row],[Cases]],Table1[[#This Row],[Population]],Table1[[#This Row],[Expected6]]/pop,TRUE)</f>
        <v>0.36950811246805615</v>
      </c>
      <c r="Q22" s="27">
        <f>_xlfn.BINOM.INV(Table1[[#This Row],[Population]],Table1[[#This Row],[Expected6]]/pop,(100-AlphaCI)/100)/Table1[[#This Row],[Population]]*pop</f>
        <v>2.7223230490018149</v>
      </c>
      <c r="R22" s="28">
        <f>_xlfn.BINOM.INV(Table1[[#This Row],[Population]],Table1[[#This Row],[Expected6]]/pop,AlphaCI/100)/Table1[[#This Row],[Population]]*pop</f>
        <v>11.796733212341199</v>
      </c>
      <c r="Y22" s="8"/>
      <c r="Z22" s="8"/>
      <c r="AA22" s="8"/>
      <c r="AB22" s="29"/>
    </row>
    <row r="23" spans="1:28" x14ac:dyDescent="0.25">
      <c r="A23" s="1">
        <v>42481</v>
      </c>
      <c r="B23" s="21">
        <v>6</v>
      </c>
      <c r="C23" s="10">
        <v>121</v>
      </c>
      <c r="D23" s="14">
        <v>1210</v>
      </c>
      <c r="E23" s="13">
        <f t="shared" si="3"/>
        <v>7.1185378545118327</v>
      </c>
      <c r="F23" s="25">
        <f>1-(_xlfn.POISSON.DIST(Table1[[#This Row],[Cases]],Table1[[#This Row],[Expected]],TRUE))</f>
        <v>0.56779774876388323</v>
      </c>
      <c r="G23" s="12">
        <f t="shared" si="0"/>
        <v>3</v>
      </c>
      <c r="H23" s="15">
        <f>PoissonInv(AlphaCI/100,Table1[[#This Row],[Expected]])</f>
        <v>12</v>
      </c>
      <c r="I23" s="16">
        <f>Table1[[#This Row],[Cases]]/Table1[[#This Row],[Attendance]]</f>
        <v>4.9586776859504134E-2</v>
      </c>
      <c r="J23" s="17">
        <f t="shared" si="1"/>
        <v>6.959464382902629E-2</v>
      </c>
      <c r="K23" s="25">
        <f>1-_xlfn.BINOM.DIST(Table1[[#This Row],[Cases]],Table1[[#This Row],[Attendance]],Table1[[#This Row],[Expected2]],TRUE)</f>
        <v>0.74482229660657207</v>
      </c>
      <c r="L23" s="17">
        <f>_xlfn.BINOM.INV(Table1[[#This Row],[Attendance]],Table1[[#This Row],[Expected2]],(100-AlphaCI)/100)/Table1[[#This Row],[Attendance]]</f>
        <v>3.3057851239669422E-2</v>
      </c>
      <c r="M23" s="20">
        <f>_xlfn.BINOM.INV(Table1[[#This Row],[Attendance]],Table1[[#This Row],[Expected2]],AlphaCI/100)/Table1[[#This Row],[Attendance]]</f>
        <v>0.10743801652892562</v>
      </c>
      <c r="N23" s="26">
        <f>Table1[[#This Row],[Cases]]/Table1[[#This Row],[Population]]*pop</f>
        <v>4.9586776859504136</v>
      </c>
      <c r="O23" s="27">
        <f t="shared" si="2"/>
        <v>6.8138609300673894</v>
      </c>
      <c r="P23" s="25">
        <f>1-_xlfn.BINOM.DIST(Table1[[#This Row],[Cases]],Table1[[#This Row],[Population]],Table1[[#This Row],[Expected6]]/pop,TRUE)</f>
        <v>0.71647840391453799</v>
      </c>
      <c r="Q23" s="27">
        <f>_xlfn.BINOM.INV(Table1[[#This Row],[Population]],Table1[[#This Row],[Expected6]]/pop,(100-AlphaCI)/100)/Table1[[#This Row],[Population]]*pop</f>
        <v>3.3057851239669422</v>
      </c>
      <c r="R23" s="28">
        <f>_xlfn.BINOM.INV(Table1[[#This Row],[Population]],Table1[[#This Row],[Expected6]]/pop,AlphaCI/100)/Table1[[#This Row],[Population]]*pop</f>
        <v>10.743801652892563</v>
      </c>
      <c r="Y23" s="8"/>
      <c r="Z23" s="8"/>
      <c r="AA23" s="8"/>
      <c r="AB23" s="29"/>
    </row>
    <row r="24" spans="1:28" x14ac:dyDescent="0.25">
      <c r="A24" s="1">
        <v>42482</v>
      </c>
      <c r="B24" s="21">
        <v>8</v>
      </c>
      <c r="C24" s="10">
        <v>133</v>
      </c>
      <c r="D24" s="14">
        <v>1330</v>
      </c>
      <c r="E24" s="13">
        <f t="shared" si="3"/>
        <v>7.118537854511831</v>
      </c>
      <c r="F24" s="25">
        <f>1-(_xlfn.POISSON.DIST(Table1[[#This Row],[Cases]],Table1[[#This Row],[Expected]],TRUE))</f>
        <v>0.28648905721349127</v>
      </c>
      <c r="G24" s="12">
        <f t="shared" si="0"/>
        <v>3</v>
      </c>
      <c r="H24" s="15">
        <f>PoissonInv(AlphaCI/100,Table1[[#This Row],[Expected]])</f>
        <v>12</v>
      </c>
      <c r="I24" s="16">
        <f>Table1[[#This Row],[Cases]]/Table1[[#This Row],[Attendance]]</f>
        <v>6.0150375939849621E-2</v>
      </c>
      <c r="J24" s="17">
        <f t="shared" si="1"/>
        <v>6.7703485029324481E-2</v>
      </c>
      <c r="K24" s="25">
        <f>1-_xlfn.BINOM.DIST(Table1[[#This Row],[Cases]],Table1[[#This Row],[Attendance]],Table1[[#This Row],[Expected2]],TRUE)</f>
        <v>0.54960750756770738</v>
      </c>
      <c r="L24" s="17">
        <f>_xlfn.BINOM.INV(Table1[[#This Row],[Attendance]],Table1[[#This Row],[Expected2]],(100-AlphaCI)/100)/Table1[[#This Row],[Attendance]]</f>
        <v>3.7593984962406013E-2</v>
      </c>
      <c r="M24" s="20">
        <f>_xlfn.BINOM.INV(Table1[[#This Row],[Attendance]],Table1[[#This Row],[Expected2]],AlphaCI/100)/Table1[[#This Row],[Attendance]]</f>
        <v>0.10526315789473684</v>
      </c>
      <c r="N24" s="26">
        <f>Table1[[#This Row],[Cases]]/Table1[[#This Row],[Population]]*pop</f>
        <v>6.015037593984963</v>
      </c>
      <c r="O24" s="27">
        <f t="shared" si="2"/>
        <v>6.5350690487771317</v>
      </c>
      <c r="P24" s="25">
        <f>1-_xlfn.BINOM.DIST(Table1[[#This Row],[Cases]],Table1[[#This Row],[Population]],Table1[[#This Row],[Expected6]]/pop,TRUE)</f>
        <v>0.50338943499391797</v>
      </c>
      <c r="Q24" s="27">
        <f>_xlfn.BINOM.INV(Table1[[#This Row],[Population]],Table1[[#This Row],[Expected6]]/pop,(100-AlphaCI)/100)/Table1[[#This Row],[Population]]*pop</f>
        <v>3.0075187969924815</v>
      </c>
      <c r="R24" s="28">
        <f>_xlfn.BINOM.INV(Table1[[#This Row],[Population]],Table1[[#This Row],[Expected6]]/pop,AlphaCI/100)/Table1[[#This Row],[Population]]*pop</f>
        <v>10.526315789473683</v>
      </c>
      <c r="Y24" s="8"/>
      <c r="Z24" s="8"/>
      <c r="AA24" s="8"/>
      <c r="AB24" s="29"/>
    </row>
    <row r="25" spans="1:28" x14ac:dyDescent="0.25">
      <c r="A25" s="1">
        <v>42483</v>
      </c>
      <c r="B25" s="21">
        <v>10</v>
      </c>
      <c r="C25" s="10">
        <v>159</v>
      </c>
      <c r="D25" s="14">
        <v>1575</v>
      </c>
      <c r="E25" s="13">
        <f t="shared" si="3"/>
        <v>7.135361819971946</v>
      </c>
      <c r="F25" s="25">
        <f>1-(_xlfn.POISSON.DIST(Table1[[#This Row],[Cases]],Table1[[#This Row],[Expected]],TRUE))</f>
        <v>0.10840719847902747</v>
      </c>
      <c r="G25" s="12">
        <f t="shared" si="0"/>
        <v>3</v>
      </c>
      <c r="H25" s="15">
        <f>PoissonInv(AlphaCI/100,Table1[[#This Row],[Expected]])</f>
        <v>12</v>
      </c>
      <c r="I25" s="16">
        <f>Table1[[#This Row],[Cases]]/Table1[[#This Row],[Attendance]]</f>
        <v>6.2893081761006289E-2</v>
      </c>
      <c r="J25" s="17">
        <f t="shared" si="1"/>
        <v>6.4951277945128241E-2</v>
      </c>
      <c r="K25" s="25">
        <f>1-_xlfn.BINOM.DIST(Table1[[#This Row],[Cases]],Table1[[#This Row],[Attendance]],Table1[[#This Row],[Expected2]],TRUE)</f>
        <v>0.45917619597604142</v>
      </c>
      <c r="L25" s="17">
        <f>_xlfn.BINOM.INV(Table1[[#This Row],[Attendance]],Table1[[#This Row],[Expected2]],(100-AlphaCI)/100)/Table1[[#This Row],[Attendance]]</f>
        <v>3.1446540880503145E-2</v>
      </c>
      <c r="M25" s="20">
        <f>_xlfn.BINOM.INV(Table1[[#This Row],[Attendance]],Table1[[#This Row],[Expected2]],AlphaCI/100)/Table1[[#This Row],[Attendance]]</f>
        <v>0.10062893081761007</v>
      </c>
      <c r="N25" s="26">
        <f>Table1[[#This Row],[Cases]]/Table1[[#This Row],[Population]]*pop</f>
        <v>6.3492063492063489</v>
      </c>
      <c r="O25" s="27">
        <f t="shared" si="2"/>
        <v>6.4691379656253698</v>
      </c>
      <c r="P25" s="25">
        <f>1-_xlfn.BINOM.DIST(Table1[[#This Row],[Cases]],Table1[[#This Row],[Population]],Table1[[#This Row],[Expected6]]/pop,TRUE)</f>
        <v>0.44065490343644886</v>
      </c>
      <c r="Q25" s="27">
        <f>_xlfn.BINOM.INV(Table1[[#This Row],[Population]],Table1[[#This Row],[Expected6]]/pop,(100-AlphaCI)/100)/Table1[[#This Row],[Population]]*pop</f>
        <v>3.1746031746031744</v>
      </c>
      <c r="R25" s="28">
        <f>_xlfn.BINOM.INV(Table1[[#This Row],[Population]],Table1[[#This Row],[Expected6]]/pop,AlphaCI/100)/Table1[[#This Row],[Population]]*pop</f>
        <v>10.158730158730158</v>
      </c>
      <c r="Y25" s="8"/>
      <c r="Z25" s="8"/>
      <c r="AA25" s="8"/>
      <c r="AB25" s="29"/>
    </row>
    <row r="26" spans="1:28" x14ac:dyDescent="0.25">
      <c r="A26" s="1">
        <v>42484</v>
      </c>
      <c r="B26" s="21">
        <v>12</v>
      </c>
      <c r="C26" s="10">
        <v>220</v>
      </c>
      <c r="D26" s="14">
        <v>2200</v>
      </c>
      <c r="E26" s="13">
        <f t="shared" si="3"/>
        <v>7.5947679716441829</v>
      </c>
      <c r="F26" s="25">
        <f>1-(_xlfn.POISSON.DIST(Table1[[#This Row],[Cases]],Table1[[#This Row],[Expected]],TRUE))</f>
        <v>4.6231339953393125E-2</v>
      </c>
      <c r="G26" s="12">
        <f t="shared" si="0"/>
        <v>3</v>
      </c>
      <c r="H26" s="15">
        <f>PoissonInv(AlphaCI/100,Table1[[#This Row],[Expected]])</f>
        <v>12</v>
      </c>
      <c r="I26" s="16">
        <f>Table1[[#This Row],[Cases]]/Table1[[#This Row],[Attendance]]</f>
        <v>5.4545454545454543E-2</v>
      </c>
      <c r="J26" s="17">
        <f t="shared" si="1"/>
        <v>6.4362440437662566E-2</v>
      </c>
      <c r="K26" s="25">
        <f>1-_xlfn.BINOM.DIST(Table1[[#This Row],[Cases]],Table1[[#This Row],[Attendance]],Table1[[#This Row],[Expected2]],TRUE)</f>
        <v>0.66402729101486657</v>
      </c>
      <c r="L26" s="17">
        <f>_xlfn.BINOM.INV(Table1[[#This Row],[Attendance]],Table1[[#This Row],[Expected2]],(100-AlphaCI)/100)/Table1[[#This Row],[Attendance]]</f>
        <v>3.6363636363636362E-2</v>
      </c>
      <c r="M26" s="20">
        <f>_xlfn.BINOM.INV(Table1[[#This Row],[Attendance]],Table1[[#This Row],[Expected2]],AlphaCI/100)/Table1[[#This Row],[Attendance]]</f>
        <v>9.0909090909090912E-2</v>
      </c>
      <c r="N26" s="26">
        <f>Table1[[#This Row],[Cases]]/Table1[[#This Row],[Population]]*pop</f>
        <v>5.454545454545455</v>
      </c>
      <c r="O26" s="27">
        <f t="shared" si="2"/>
        <v>6.1339108928992516</v>
      </c>
      <c r="P26" s="25">
        <f>1-_xlfn.BINOM.DIST(Table1[[#This Row],[Cases]],Table1[[#This Row],[Population]],Table1[[#This Row],[Expected6]]/pop,TRUE)</f>
        <v>0.59058354209466568</v>
      </c>
      <c r="Q26" s="27">
        <f>_xlfn.BINOM.INV(Table1[[#This Row],[Population]],Table1[[#This Row],[Expected6]]/pop,(100-AlphaCI)/100)/Table1[[#This Row],[Population]]*pop</f>
        <v>3.6363636363636362</v>
      </c>
      <c r="R26" s="28">
        <f>_xlfn.BINOM.INV(Table1[[#This Row],[Population]],Table1[[#This Row],[Expected6]]/pop,AlphaCI/100)/Table1[[#This Row],[Population]]*pop</f>
        <v>9.0909090909090899</v>
      </c>
    </row>
  </sheetData>
  <mergeCells count="4">
    <mergeCell ref="B1:D1"/>
    <mergeCell ref="E1:H1"/>
    <mergeCell ref="I1:M1"/>
    <mergeCell ref="N1:R1"/>
  </mergeCells>
  <conditionalFormatting sqref="F10:F26">
    <cfRule type="iconSet" priority="8">
      <iconSet>
        <cfvo type="percent" val="0"/>
        <cfvo type="formula" val="$U$4"/>
        <cfvo type="formula" val="$U$3"/>
      </iconSet>
    </cfRule>
  </conditionalFormatting>
  <conditionalFormatting sqref="K10:K26">
    <cfRule type="iconSet" priority="9">
      <iconSet>
        <cfvo type="percent" val="0"/>
        <cfvo type="formula" val="$U$4"/>
        <cfvo type="formula" val="$U$3"/>
      </iconSet>
    </cfRule>
  </conditionalFormatting>
  <conditionalFormatting sqref="P10:P26">
    <cfRule type="iconSet" priority="10">
      <iconSet>
        <cfvo type="percent" val="0"/>
        <cfvo type="formula" val="$U$4"/>
        <cfvo type="formula" val="$U$3"/>
      </iconSet>
    </cfRule>
  </conditionalFormatting>
  <pageMargins left="0.7" right="0.7" top="0.75" bottom="0.75" header="0.3" footer="0.3"/>
  <pageSetup orientation="portrait"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opLeftCell="A25" workbookViewId="0">
      <selection activeCell="A11" sqref="A11"/>
    </sheetView>
  </sheetViews>
  <sheetFormatPr defaultRowHeight="15" x14ac:dyDescent="0.2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T26"/>
  <sheetViews>
    <sheetView workbookViewId="0">
      <selection activeCell="B3" sqref="B3"/>
    </sheetView>
  </sheetViews>
  <sheetFormatPr defaultRowHeight="15" x14ac:dyDescent="0.25"/>
  <cols>
    <col min="1" max="1" width="10.7109375" bestFit="1" customWidth="1"/>
    <col min="2" max="2" width="11.5703125" bestFit="1" customWidth="1"/>
    <col min="4" max="4" width="13.42578125" customWidth="1"/>
    <col min="5" max="6" width="12.85546875" customWidth="1"/>
    <col min="7" max="7" width="11.28515625" customWidth="1"/>
    <col min="9" max="9" width="9.42578125" customWidth="1"/>
    <col min="11" max="11" width="12" customWidth="1"/>
    <col min="12" max="12" width="12.28515625" customWidth="1"/>
    <col min="14" max="14" width="10.42578125" customWidth="1"/>
    <col min="17" max="17" width="12.28515625" customWidth="1"/>
    <col min="19" max="19" width="10.42578125" customWidth="1"/>
  </cols>
  <sheetData>
    <row r="1" spans="1:20" x14ac:dyDescent="0.25">
      <c r="G1" s="35" t="s">
        <v>6</v>
      </c>
      <c r="H1" s="35"/>
      <c r="I1" s="35"/>
      <c r="J1" s="35"/>
      <c r="K1" s="35" t="s">
        <v>14</v>
      </c>
      <c r="L1" s="35"/>
      <c r="M1" s="35"/>
      <c r="N1" s="35"/>
      <c r="O1" s="35"/>
      <c r="P1" s="35" t="s">
        <v>7</v>
      </c>
      <c r="Q1" s="35"/>
      <c r="R1" s="35"/>
      <c r="S1" s="35"/>
      <c r="T1" s="35"/>
    </row>
    <row r="2" spans="1:20" x14ac:dyDescent="0.25">
      <c r="A2" t="s">
        <v>0</v>
      </c>
      <c r="B2" t="s">
        <v>1</v>
      </c>
      <c r="C2" t="s">
        <v>23</v>
      </c>
      <c r="D2" t="s">
        <v>4</v>
      </c>
      <c r="E2" t="s">
        <v>5</v>
      </c>
      <c r="F2" t="s">
        <v>24</v>
      </c>
      <c r="G2" t="s">
        <v>2</v>
      </c>
      <c r="H2" t="s">
        <v>3</v>
      </c>
      <c r="I2" t="s">
        <v>17</v>
      </c>
      <c r="J2" t="s">
        <v>18</v>
      </c>
      <c r="K2" t="s">
        <v>8</v>
      </c>
      <c r="L2" t="s">
        <v>10</v>
      </c>
      <c r="M2" t="s">
        <v>11</v>
      </c>
      <c r="N2" t="s">
        <v>19</v>
      </c>
      <c r="O2" t="s">
        <v>20</v>
      </c>
      <c r="P2" t="s">
        <v>9</v>
      </c>
      <c r="Q2" t="s">
        <v>12</v>
      </c>
      <c r="R2" t="s">
        <v>13</v>
      </c>
      <c r="S2" t="s">
        <v>21</v>
      </c>
      <c r="T2" t="s">
        <v>22</v>
      </c>
    </row>
    <row r="3" spans="1:20" x14ac:dyDescent="0.25">
      <c r="A3" s="1">
        <v>42461</v>
      </c>
      <c r="B3" s="8" t="e">
        <f t="shared" ref="B3:B26" ca="1" si="0">INT(case+RANDBETWEEN(0,case)+case*C3)</f>
        <v>#REF!</v>
      </c>
      <c r="C3">
        <v>0</v>
      </c>
      <c r="D3" t="e">
        <f t="shared" ref="D3:D26" ca="1" si="1">INT(Att+RANDBETWEEN(0,Att)+Att*F3)</f>
        <v>#REF!</v>
      </c>
      <c r="E3">
        <f t="shared" ref="E3:E26" ca="1" si="2">INT(pop+RANDBETWEEN(0,pop)+pop*F3)</f>
        <v>1932</v>
      </c>
      <c r="F3">
        <v>0</v>
      </c>
      <c r="G3" s="2"/>
      <c r="H3" s="2"/>
      <c r="I3" s="2"/>
      <c r="J3" s="2"/>
      <c r="K3" s="3" t="e">
        <f ca="1">B3/D3</f>
        <v>#REF!</v>
      </c>
      <c r="L3" s="3"/>
      <c r="M3" s="2"/>
      <c r="N3" s="5"/>
      <c r="O3" s="5"/>
      <c r="P3" s="7" t="e">
        <f t="shared" ref="P3:P26" ca="1" si="3">B3/E3</f>
        <v>#REF!</v>
      </c>
      <c r="Q3" s="2"/>
      <c r="R3" s="2"/>
      <c r="S3" s="6"/>
      <c r="T3" s="6"/>
    </row>
    <row r="4" spans="1:20" x14ac:dyDescent="0.25">
      <c r="A4" s="1">
        <v>42462</v>
      </c>
      <c r="B4" s="8" t="e">
        <f t="shared" ca="1" si="0"/>
        <v>#REF!</v>
      </c>
      <c r="C4">
        <v>0</v>
      </c>
      <c r="D4" t="e">
        <f t="shared" ca="1" si="1"/>
        <v>#REF!</v>
      </c>
      <c r="E4">
        <f t="shared" ca="1" si="2"/>
        <v>1607</v>
      </c>
      <c r="F4">
        <v>0</v>
      </c>
      <c r="G4" s="2"/>
      <c r="H4" s="2"/>
      <c r="I4" s="2"/>
      <c r="J4" s="2"/>
      <c r="K4" s="3" t="e">
        <f t="shared" ref="K4:K26" ca="1" si="4">B4/D4</f>
        <v>#REF!</v>
      </c>
      <c r="L4" s="3"/>
      <c r="M4" s="2"/>
      <c r="N4" s="5"/>
      <c r="O4" s="5"/>
      <c r="P4" s="7" t="e">
        <f t="shared" ca="1" si="3"/>
        <v>#REF!</v>
      </c>
      <c r="Q4" s="2"/>
      <c r="R4" s="2"/>
      <c r="S4" s="6"/>
      <c r="T4" s="6"/>
    </row>
    <row r="5" spans="1:20" x14ac:dyDescent="0.25">
      <c r="A5" s="1">
        <v>42463</v>
      </c>
      <c r="B5" s="8" t="e">
        <f t="shared" ca="1" si="0"/>
        <v>#REF!</v>
      </c>
      <c r="C5">
        <v>0</v>
      </c>
      <c r="D5" t="e">
        <f t="shared" ca="1" si="1"/>
        <v>#REF!</v>
      </c>
      <c r="E5">
        <f t="shared" ca="1" si="2"/>
        <v>1514</v>
      </c>
      <c r="F5">
        <v>0</v>
      </c>
      <c r="G5" s="2"/>
      <c r="H5" s="2"/>
      <c r="I5" s="2"/>
      <c r="J5" s="2"/>
      <c r="K5" s="3" t="e">
        <f t="shared" ca="1" si="4"/>
        <v>#REF!</v>
      </c>
      <c r="L5" s="3"/>
      <c r="M5" s="2"/>
      <c r="N5" s="5"/>
      <c r="O5" s="5"/>
      <c r="P5" s="7" t="e">
        <f t="shared" ca="1" si="3"/>
        <v>#REF!</v>
      </c>
      <c r="Q5" s="2"/>
      <c r="R5" s="2"/>
      <c r="S5" s="6"/>
      <c r="T5" s="6"/>
    </row>
    <row r="6" spans="1:20" x14ac:dyDescent="0.25">
      <c r="A6" s="1">
        <v>42464</v>
      </c>
      <c r="B6" s="8" t="e">
        <f t="shared" ca="1" si="0"/>
        <v>#REF!</v>
      </c>
      <c r="C6">
        <v>0</v>
      </c>
      <c r="D6" t="e">
        <f t="shared" ca="1" si="1"/>
        <v>#REF!</v>
      </c>
      <c r="E6">
        <f t="shared" ca="1" si="2"/>
        <v>1523</v>
      </c>
      <c r="F6">
        <v>0</v>
      </c>
      <c r="G6" s="2"/>
      <c r="H6" s="2"/>
      <c r="I6" s="2"/>
      <c r="J6" s="2"/>
      <c r="K6" s="3" t="e">
        <f t="shared" ca="1" si="4"/>
        <v>#REF!</v>
      </c>
      <c r="L6" s="3"/>
      <c r="M6" s="2"/>
      <c r="N6" s="5"/>
      <c r="O6" s="5"/>
      <c r="P6" s="7" t="e">
        <f t="shared" ca="1" si="3"/>
        <v>#REF!</v>
      </c>
      <c r="Q6" s="2"/>
      <c r="R6" s="2"/>
      <c r="S6" s="6"/>
      <c r="T6" s="6"/>
    </row>
    <row r="7" spans="1:20" x14ac:dyDescent="0.25">
      <c r="A7" s="1">
        <v>42465</v>
      </c>
      <c r="B7" s="8" t="e">
        <f t="shared" ca="1" si="0"/>
        <v>#REF!</v>
      </c>
      <c r="C7">
        <v>0</v>
      </c>
      <c r="D7" t="e">
        <f t="shared" ca="1" si="1"/>
        <v>#REF!</v>
      </c>
      <c r="E7">
        <f t="shared" ca="1" si="2"/>
        <v>1374</v>
      </c>
      <c r="F7">
        <v>0</v>
      </c>
      <c r="G7" s="2"/>
      <c r="H7" s="2"/>
      <c r="I7" s="2"/>
      <c r="J7" s="2"/>
      <c r="K7" s="3" t="e">
        <f t="shared" ca="1" si="4"/>
        <v>#REF!</v>
      </c>
      <c r="L7" s="3"/>
      <c r="M7" s="2"/>
      <c r="N7" s="5"/>
      <c r="O7" s="5"/>
      <c r="P7" s="7" t="e">
        <f t="shared" ca="1" si="3"/>
        <v>#REF!</v>
      </c>
      <c r="Q7" s="2"/>
      <c r="R7" s="2"/>
      <c r="S7" s="6"/>
      <c r="T7" s="6"/>
    </row>
    <row r="8" spans="1:20" x14ac:dyDescent="0.25">
      <c r="A8" s="1">
        <v>42466</v>
      </c>
      <c r="B8" s="8" t="e">
        <f t="shared" ca="1" si="0"/>
        <v>#REF!</v>
      </c>
      <c r="C8">
        <v>0</v>
      </c>
      <c r="D8" t="e">
        <f t="shared" ca="1" si="1"/>
        <v>#REF!</v>
      </c>
      <c r="E8">
        <f t="shared" ca="1" si="2"/>
        <v>1382</v>
      </c>
      <c r="F8">
        <v>0</v>
      </c>
      <c r="G8" s="2"/>
      <c r="H8" s="2"/>
      <c r="I8" s="2"/>
      <c r="J8" s="2"/>
      <c r="K8" s="3" t="e">
        <f t="shared" ca="1" si="4"/>
        <v>#REF!</v>
      </c>
      <c r="L8" s="3"/>
      <c r="M8" s="2"/>
      <c r="N8" s="5"/>
      <c r="O8" s="5"/>
      <c r="P8" s="7" t="e">
        <f t="shared" ca="1" si="3"/>
        <v>#REF!</v>
      </c>
      <c r="Q8" s="2"/>
      <c r="R8" s="2"/>
      <c r="S8" s="6"/>
      <c r="T8" s="6"/>
    </row>
    <row r="9" spans="1:20" x14ac:dyDescent="0.25">
      <c r="A9" s="1">
        <v>42467</v>
      </c>
      <c r="B9" s="8" t="e">
        <f t="shared" ca="1" si="0"/>
        <v>#REF!</v>
      </c>
      <c r="C9">
        <v>0</v>
      </c>
      <c r="D9" t="e">
        <f t="shared" ca="1" si="1"/>
        <v>#REF!</v>
      </c>
      <c r="E9">
        <f t="shared" ca="1" si="2"/>
        <v>1187</v>
      </c>
      <c r="F9">
        <v>0</v>
      </c>
      <c r="G9" s="2"/>
      <c r="H9" s="2"/>
      <c r="I9" s="2"/>
      <c r="J9" s="2"/>
      <c r="K9" s="3" t="e">
        <f t="shared" ca="1" si="4"/>
        <v>#REF!</v>
      </c>
      <c r="L9" s="3"/>
      <c r="M9" s="2"/>
      <c r="N9" s="5"/>
      <c r="O9" s="5"/>
      <c r="P9" s="7" t="e">
        <f t="shared" ca="1" si="3"/>
        <v>#REF!</v>
      </c>
      <c r="Q9" s="2"/>
      <c r="R9" s="2"/>
      <c r="S9" s="6"/>
      <c r="T9" s="6"/>
    </row>
    <row r="10" spans="1:20" x14ac:dyDescent="0.25">
      <c r="A10" s="1">
        <v>42468</v>
      </c>
      <c r="B10" s="8" t="e">
        <f t="shared" ca="1" si="0"/>
        <v>#REF!</v>
      </c>
      <c r="C10">
        <v>0</v>
      </c>
      <c r="D10" t="e">
        <f t="shared" ca="1" si="1"/>
        <v>#REF!</v>
      </c>
      <c r="E10">
        <f t="shared" ca="1" si="2"/>
        <v>1853</v>
      </c>
      <c r="F10">
        <v>0</v>
      </c>
      <c r="G10" s="4" t="e">
        <f ca="1">SUM(B3:B9)/7</f>
        <v>#REF!</v>
      </c>
      <c r="H10" s="2" t="e">
        <f ca="1">1-(_xlfn.POISSON.DIST(B10,G10,TRUE))</f>
        <v>#REF!</v>
      </c>
      <c r="I10" s="2" t="e">
        <f t="shared" ref="I10:I26" ca="1" si="5">PoissonInv((100-AlphaCI)/100,G10)</f>
        <v>#NAME?</v>
      </c>
      <c r="J10" s="2" t="e">
        <f t="shared" ref="J10:J26" ca="1" si="6">PoissonInv(AlphaCI/100,G10)</f>
        <v>#NAME?</v>
      </c>
      <c r="K10" s="3" t="e">
        <f t="shared" ca="1" si="4"/>
        <v>#REF!</v>
      </c>
      <c r="L10" s="3" t="e">
        <f ca="1">SUM($B3:$B9)/SUM($D3:$D9)</f>
        <v>#REF!</v>
      </c>
      <c r="M10" s="2"/>
      <c r="N10" s="3" t="e">
        <f t="shared" ref="N10:N26" ca="1" si="7">_xlfn.BINOM.INV(D10,L10,(100-AlphaCI)/100)/D10</f>
        <v>#REF!</v>
      </c>
      <c r="O10" s="3" t="e">
        <f t="shared" ref="O10:O26" ca="1" si="8">_xlfn.BINOM.INV(D10,L10,AlphaCI/100)/D10</f>
        <v>#REF!</v>
      </c>
      <c r="P10" s="7" t="e">
        <f t="shared" ca="1" si="3"/>
        <v>#REF!</v>
      </c>
      <c r="Q10" s="7" t="e">
        <f ca="1">SUM(B3:B9)/SUM(E3:E9)</f>
        <v>#REF!</v>
      </c>
      <c r="R10" s="7"/>
      <c r="S10" s="7" t="e">
        <f t="shared" ref="S10:S26" ca="1" si="9">_xlfn.BINOM.INV(E10,Q10,(100-AlphaCI)/100)/E10</f>
        <v>#REF!</v>
      </c>
      <c r="T10" s="7" t="e">
        <f t="shared" ref="T10:T26" ca="1" si="10">_xlfn.BINOM.INV(E10,Q10,AlphaCI/100)/E10</f>
        <v>#REF!</v>
      </c>
    </row>
    <row r="11" spans="1:20" x14ac:dyDescent="0.25">
      <c r="A11" s="1">
        <v>42469</v>
      </c>
      <c r="B11" s="8" t="e">
        <f t="shared" ca="1" si="0"/>
        <v>#REF!</v>
      </c>
      <c r="C11">
        <v>0</v>
      </c>
      <c r="D11" t="e">
        <f t="shared" ca="1" si="1"/>
        <v>#REF!</v>
      </c>
      <c r="E11">
        <f t="shared" ca="1" si="2"/>
        <v>1523</v>
      </c>
      <c r="F11">
        <v>0</v>
      </c>
      <c r="G11" s="4" t="e">
        <f ca="1">SUM(B4:B10)/7</f>
        <v>#REF!</v>
      </c>
      <c r="H11" s="2" t="e">
        <f ca="1">1-(_xlfn.POISSON.DIST(B11,G11,TRUE))</f>
        <v>#REF!</v>
      </c>
      <c r="I11" s="2" t="e">
        <f t="shared" ca="1" si="5"/>
        <v>#NAME?</v>
      </c>
      <c r="J11" s="2" t="e">
        <f t="shared" ca="1" si="6"/>
        <v>#NAME?</v>
      </c>
      <c r="K11" s="3" t="e">
        <f t="shared" ca="1" si="4"/>
        <v>#REF!</v>
      </c>
      <c r="L11" s="3" t="e">
        <f ca="1">SUM(B4:B10)/SUM(D4:D10)</f>
        <v>#REF!</v>
      </c>
      <c r="M11" s="2"/>
      <c r="N11" s="3" t="e">
        <f t="shared" ca="1" si="7"/>
        <v>#REF!</v>
      </c>
      <c r="O11" s="3" t="e">
        <f t="shared" ca="1" si="8"/>
        <v>#REF!</v>
      </c>
      <c r="P11" s="7" t="e">
        <f t="shared" ca="1" si="3"/>
        <v>#REF!</v>
      </c>
      <c r="Q11" s="7" t="e">
        <f ca="1">SUM(B4:B10)/SUM(E4:E10)</f>
        <v>#REF!</v>
      </c>
      <c r="R11" s="7"/>
      <c r="S11" s="7" t="e">
        <f t="shared" ca="1" si="9"/>
        <v>#REF!</v>
      </c>
      <c r="T11" s="7" t="e">
        <f t="shared" ca="1" si="10"/>
        <v>#REF!</v>
      </c>
    </row>
    <row r="12" spans="1:20" x14ac:dyDescent="0.25">
      <c r="A12" s="1">
        <v>42470</v>
      </c>
      <c r="B12" s="8" t="e">
        <f t="shared" ca="1" si="0"/>
        <v>#REF!</v>
      </c>
      <c r="C12">
        <v>0</v>
      </c>
      <c r="D12" t="e">
        <f t="shared" ca="1" si="1"/>
        <v>#REF!</v>
      </c>
      <c r="E12">
        <f t="shared" ca="1" si="2"/>
        <v>1593</v>
      </c>
      <c r="F12">
        <v>0</v>
      </c>
      <c r="G12" s="4" t="e">
        <f ca="1">SUM(B5:B11)/7</f>
        <v>#REF!</v>
      </c>
      <c r="H12" s="2" t="e">
        <f ca="1">1-(_xlfn.POISSON.DIST(B12,G12,TRUE))</f>
        <v>#REF!</v>
      </c>
      <c r="I12" s="2" t="e">
        <f t="shared" ca="1" si="5"/>
        <v>#NAME?</v>
      </c>
      <c r="J12" s="2" t="e">
        <f t="shared" ca="1" si="6"/>
        <v>#NAME?</v>
      </c>
      <c r="K12" s="3" t="e">
        <f t="shared" ca="1" si="4"/>
        <v>#REF!</v>
      </c>
      <c r="L12" s="3" t="e">
        <f ca="1">SUM(B5:B11)/SUM(D5:D11)</f>
        <v>#REF!</v>
      </c>
      <c r="M12" s="2"/>
      <c r="N12" s="3" t="e">
        <f t="shared" ca="1" si="7"/>
        <v>#REF!</v>
      </c>
      <c r="O12" s="3" t="e">
        <f t="shared" ca="1" si="8"/>
        <v>#REF!</v>
      </c>
      <c r="P12" s="7" t="e">
        <f t="shared" ca="1" si="3"/>
        <v>#REF!</v>
      </c>
      <c r="Q12" s="7" t="e">
        <f ca="1">SUM(B5:B11)/SUM(E5:E11)</f>
        <v>#REF!</v>
      </c>
      <c r="R12" s="7"/>
      <c r="S12" s="7" t="e">
        <f t="shared" ca="1" si="9"/>
        <v>#REF!</v>
      </c>
      <c r="T12" s="7" t="e">
        <f t="shared" ca="1" si="10"/>
        <v>#REF!</v>
      </c>
    </row>
    <row r="13" spans="1:20" x14ac:dyDescent="0.25">
      <c r="A13" s="1">
        <v>42471</v>
      </c>
      <c r="B13" s="8" t="e">
        <f t="shared" ca="1" si="0"/>
        <v>#REF!</v>
      </c>
      <c r="C13">
        <v>0</v>
      </c>
      <c r="D13" t="e">
        <f t="shared" ca="1" si="1"/>
        <v>#REF!</v>
      </c>
      <c r="E13">
        <f t="shared" ca="1" si="2"/>
        <v>1226</v>
      </c>
      <c r="F13">
        <v>0</v>
      </c>
      <c r="G13" s="4" t="e">
        <f ca="1">SUM(B6:B12)/7</f>
        <v>#REF!</v>
      </c>
      <c r="H13" s="2" t="e">
        <f ca="1">1-(_xlfn.POISSON.DIST(B13,G13,TRUE))</f>
        <v>#REF!</v>
      </c>
      <c r="I13" s="2" t="e">
        <f t="shared" ca="1" si="5"/>
        <v>#NAME?</v>
      </c>
      <c r="J13" s="2" t="e">
        <f t="shared" ca="1" si="6"/>
        <v>#NAME?</v>
      </c>
      <c r="K13" s="3" t="e">
        <f t="shared" ca="1" si="4"/>
        <v>#REF!</v>
      </c>
      <c r="L13" s="3" t="e">
        <f ca="1">SUM(B6:B12)/SUM(D6:D12)</f>
        <v>#REF!</v>
      </c>
      <c r="M13" s="2"/>
      <c r="N13" s="3" t="e">
        <f t="shared" ca="1" si="7"/>
        <v>#REF!</v>
      </c>
      <c r="O13" s="3" t="e">
        <f t="shared" ca="1" si="8"/>
        <v>#REF!</v>
      </c>
      <c r="P13" s="7" t="e">
        <f t="shared" ca="1" si="3"/>
        <v>#REF!</v>
      </c>
      <c r="Q13" s="7" t="e">
        <f ca="1">SUM(B6:B12)/SUM(E6:E12)</f>
        <v>#REF!</v>
      </c>
      <c r="R13" s="7"/>
      <c r="S13" s="7" t="e">
        <f t="shared" ca="1" si="9"/>
        <v>#REF!</v>
      </c>
      <c r="T13" s="7" t="e">
        <f t="shared" ca="1" si="10"/>
        <v>#REF!</v>
      </c>
    </row>
    <row r="14" spans="1:20" x14ac:dyDescent="0.25">
      <c r="A14" s="1">
        <v>42472</v>
      </c>
      <c r="B14" s="8" t="e">
        <f t="shared" ca="1" si="0"/>
        <v>#REF!</v>
      </c>
      <c r="C14">
        <v>0</v>
      </c>
      <c r="D14" t="e">
        <f t="shared" ca="1" si="1"/>
        <v>#REF!</v>
      </c>
      <c r="E14">
        <f t="shared" ca="1" si="2"/>
        <v>1077</v>
      </c>
      <c r="F14">
        <v>0</v>
      </c>
      <c r="G14" s="4" t="e">
        <f ca="1">SUM(B7:B13)/7</f>
        <v>#REF!</v>
      </c>
      <c r="H14" s="2" t="e">
        <f ca="1">1-(_xlfn.POISSON.DIST(B14,G14,TRUE))</f>
        <v>#REF!</v>
      </c>
      <c r="I14" s="2" t="e">
        <f t="shared" ca="1" si="5"/>
        <v>#NAME?</v>
      </c>
      <c r="J14" s="2" t="e">
        <f t="shared" ca="1" si="6"/>
        <v>#NAME?</v>
      </c>
      <c r="K14" s="3" t="e">
        <f t="shared" ca="1" si="4"/>
        <v>#REF!</v>
      </c>
      <c r="L14" s="3" t="e">
        <f ca="1">SUM(B7:B13)/SUM(D7:D13)</f>
        <v>#REF!</v>
      </c>
      <c r="M14" s="2"/>
      <c r="N14" s="3" t="e">
        <f t="shared" ca="1" si="7"/>
        <v>#REF!</v>
      </c>
      <c r="O14" s="3" t="e">
        <f t="shared" ca="1" si="8"/>
        <v>#REF!</v>
      </c>
      <c r="P14" s="7" t="e">
        <f t="shared" ca="1" si="3"/>
        <v>#REF!</v>
      </c>
      <c r="Q14" s="7" t="e">
        <f ca="1">SUM(B7:B13)/SUM(E7:E13)</f>
        <v>#REF!</v>
      </c>
      <c r="R14" s="7"/>
      <c r="S14" s="7" t="e">
        <f t="shared" ca="1" si="9"/>
        <v>#REF!</v>
      </c>
      <c r="T14" s="7" t="e">
        <f t="shared" ca="1" si="10"/>
        <v>#REF!</v>
      </c>
    </row>
    <row r="15" spans="1:20" x14ac:dyDescent="0.25">
      <c r="A15" s="1">
        <v>42473</v>
      </c>
      <c r="B15" s="8" t="e">
        <f t="shared" ca="1" si="0"/>
        <v>#REF!</v>
      </c>
      <c r="C15">
        <v>0</v>
      </c>
      <c r="D15" t="e">
        <f t="shared" ca="1" si="1"/>
        <v>#REF!</v>
      </c>
      <c r="E15">
        <f t="shared" ca="1" si="2"/>
        <v>1628</v>
      </c>
      <c r="F15">
        <v>0</v>
      </c>
      <c r="G15" s="4" t="e">
        <f t="shared" ref="G15:G26" ca="1" si="11">SUM(B8:B14)/7</f>
        <v>#REF!</v>
      </c>
      <c r="H15" s="2" t="e">
        <f t="shared" ref="H15:H26" ca="1" si="12">1-(_xlfn.POISSON.DIST(B15,G15,TRUE))</f>
        <v>#REF!</v>
      </c>
      <c r="I15" s="2" t="e">
        <f t="shared" ca="1" si="5"/>
        <v>#NAME?</v>
      </c>
      <c r="J15" s="2" t="e">
        <f t="shared" ca="1" si="6"/>
        <v>#NAME?</v>
      </c>
      <c r="K15" s="3" t="e">
        <f t="shared" ca="1" si="4"/>
        <v>#REF!</v>
      </c>
      <c r="L15" s="3" t="e">
        <f t="shared" ref="L15:L26" ca="1" si="13">SUM(B8:B14)/SUM(D8:D14)</f>
        <v>#REF!</v>
      </c>
      <c r="M15" s="2"/>
      <c r="N15" s="3" t="e">
        <f t="shared" ca="1" si="7"/>
        <v>#REF!</v>
      </c>
      <c r="O15" s="3" t="e">
        <f t="shared" ca="1" si="8"/>
        <v>#REF!</v>
      </c>
      <c r="P15" s="7" t="e">
        <f t="shared" ca="1" si="3"/>
        <v>#REF!</v>
      </c>
      <c r="Q15" s="7" t="e">
        <f t="shared" ref="Q15:Q26" ca="1" si="14">SUM(B8:B14)/SUM(E8:E14)</f>
        <v>#REF!</v>
      </c>
      <c r="R15" s="7"/>
      <c r="S15" s="7" t="e">
        <f t="shared" ca="1" si="9"/>
        <v>#REF!</v>
      </c>
      <c r="T15" s="7" t="e">
        <f t="shared" ca="1" si="10"/>
        <v>#REF!</v>
      </c>
    </row>
    <row r="16" spans="1:20" x14ac:dyDescent="0.25">
      <c r="A16" s="1">
        <v>42474</v>
      </c>
      <c r="B16" s="8" t="e">
        <f t="shared" ca="1" si="0"/>
        <v>#REF!</v>
      </c>
      <c r="C16">
        <v>0</v>
      </c>
      <c r="D16" t="e">
        <f t="shared" ca="1" si="1"/>
        <v>#REF!</v>
      </c>
      <c r="E16">
        <f t="shared" ca="1" si="2"/>
        <v>1867</v>
      </c>
      <c r="F16">
        <v>0</v>
      </c>
      <c r="G16" s="4" t="e">
        <f t="shared" ca="1" si="11"/>
        <v>#REF!</v>
      </c>
      <c r="H16" s="2" t="e">
        <f t="shared" ca="1" si="12"/>
        <v>#REF!</v>
      </c>
      <c r="I16" s="2" t="e">
        <f t="shared" ca="1" si="5"/>
        <v>#NAME?</v>
      </c>
      <c r="J16" s="2" t="e">
        <f t="shared" ca="1" si="6"/>
        <v>#NAME?</v>
      </c>
      <c r="K16" s="3" t="e">
        <f t="shared" ca="1" si="4"/>
        <v>#REF!</v>
      </c>
      <c r="L16" s="3" t="e">
        <f t="shared" ca="1" si="13"/>
        <v>#REF!</v>
      </c>
      <c r="M16" s="2"/>
      <c r="N16" s="3" t="e">
        <f t="shared" ca="1" si="7"/>
        <v>#REF!</v>
      </c>
      <c r="O16" s="3" t="e">
        <f t="shared" ca="1" si="8"/>
        <v>#REF!</v>
      </c>
      <c r="P16" s="7" t="e">
        <f t="shared" ca="1" si="3"/>
        <v>#REF!</v>
      </c>
      <c r="Q16" s="7" t="e">
        <f t="shared" ca="1" si="14"/>
        <v>#REF!</v>
      </c>
      <c r="R16" s="7"/>
      <c r="S16" s="7" t="e">
        <f t="shared" ca="1" si="9"/>
        <v>#REF!</v>
      </c>
      <c r="T16" s="7" t="e">
        <f t="shared" ca="1" si="10"/>
        <v>#REF!</v>
      </c>
    </row>
    <row r="17" spans="1:20" x14ac:dyDescent="0.25">
      <c r="A17" s="1">
        <v>42475</v>
      </c>
      <c r="B17" s="8" t="e">
        <f t="shared" ca="1" si="0"/>
        <v>#REF!</v>
      </c>
      <c r="C17">
        <v>0</v>
      </c>
      <c r="D17" t="e">
        <f t="shared" ca="1" si="1"/>
        <v>#REF!</v>
      </c>
      <c r="E17">
        <f t="shared" ca="1" si="2"/>
        <v>1113</v>
      </c>
      <c r="F17">
        <v>0</v>
      </c>
      <c r="G17" s="4" t="e">
        <f t="shared" ca="1" si="11"/>
        <v>#REF!</v>
      </c>
      <c r="H17" s="2" t="e">
        <f t="shared" ca="1" si="12"/>
        <v>#REF!</v>
      </c>
      <c r="I17" s="2" t="e">
        <f t="shared" ca="1" si="5"/>
        <v>#NAME?</v>
      </c>
      <c r="J17" s="2" t="e">
        <f t="shared" ca="1" si="6"/>
        <v>#NAME?</v>
      </c>
      <c r="K17" s="3" t="e">
        <f t="shared" ca="1" si="4"/>
        <v>#REF!</v>
      </c>
      <c r="L17" s="3" t="e">
        <f t="shared" ca="1" si="13"/>
        <v>#REF!</v>
      </c>
      <c r="M17" s="2"/>
      <c r="N17" s="3" t="e">
        <f t="shared" ca="1" si="7"/>
        <v>#REF!</v>
      </c>
      <c r="O17" s="3" t="e">
        <f t="shared" ca="1" si="8"/>
        <v>#REF!</v>
      </c>
      <c r="P17" s="7" t="e">
        <f t="shared" ca="1" si="3"/>
        <v>#REF!</v>
      </c>
      <c r="Q17" s="7" t="e">
        <f t="shared" ca="1" si="14"/>
        <v>#REF!</v>
      </c>
      <c r="R17" s="7"/>
      <c r="S17" s="7" t="e">
        <f t="shared" ca="1" si="9"/>
        <v>#REF!</v>
      </c>
      <c r="T17" s="7" t="e">
        <f t="shared" ca="1" si="10"/>
        <v>#REF!</v>
      </c>
    </row>
    <row r="18" spans="1:20" x14ac:dyDescent="0.25">
      <c r="A18" s="1">
        <v>42476</v>
      </c>
      <c r="B18" s="8" t="e">
        <f t="shared" ca="1" si="0"/>
        <v>#REF!</v>
      </c>
      <c r="C18">
        <v>0</v>
      </c>
      <c r="D18" t="e">
        <f t="shared" ca="1" si="1"/>
        <v>#REF!</v>
      </c>
      <c r="E18">
        <f t="shared" ca="1" si="2"/>
        <v>1065</v>
      </c>
      <c r="F18">
        <v>0</v>
      </c>
      <c r="G18" s="4" t="e">
        <f t="shared" ca="1" si="11"/>
        <v>#REF!</v>
      </c>
      <c r="H18" s="2" t="e">
        <f t="shared" ca="1" si="12"/>
        <v>#REF!</v>
      </c>
      <c r="I18" s="2" t="e">
        <f t="shared" ca="1" si="5"/>
        <v>#NAME?</v>
      </c>
      <c r="J18" s="2" t="e">
        <f t="shared" ca="1" si="6"/>
        <v>#NAME?</v>
      </c>
      <c r="K18" s="3" t="e">
        <f t="shared" ca="1" si="4"/>
        <v>#REF!</v>
      </c>
      <c r="L18" s="3" t="e">
        <f t="shared" ca="1" si="13"/>
        <v>#REF!</v>
      </c>
      <c r="M18" s="2"/>
      <c r="N18" s="3" t="e">
        <f t="shared" ca="1" si="7"/>
        <v>#REF!</v>
      </c>
      <c r="O18" s="3" t="e">
        <f t="shared" ca="1" si="8"/>
        <v>#REF!</v>
      </c>
      <c r="P18" s="7" t="e">
        <f t="shared" ca="1" si="3"/>
        <v>#REF!</v>
      </c>
      <c r="Q18" s="7" t="e">
        <f t="shared" ca="1" si="14"/>
        <v>#REF!</v>
      </c>
      <c r="R18" s="7"/>
      <c r="S18" s="7" t="e">
        <f t="shared" ca="1" si="9"/>
        <v>#REF!</v>
      </c>
      <c r="T18" s="7" t="e">
        <f t="shared" ca="1" si="10"/>
        <v>#REF!</v>
      </c>
    </row>
    <row r="19" spans="1:20" x14ac:dyDescent="0.25">
      <c r="A19" s="1">
        <v>42477</v>
      </c>
      <c r="B19" s="8" t="e">
        <f t="shared" ca="1" si="0"/>
        <v>#REF!</v>
      </c>
      <c r="C19">
        <v>0</v>
      </c>
      <c r="D19" t="e">
        <f t="shared" ca="1" si="1"/>
        <v>#REF!</v>
      </c>
      <c r="E19">
        <f t="shared" ca="1" si="2"/>
        <v>1260</v>
      </c>
      <c r="F19">
        <v>0</v>
      </c>
      <c r="G19" s="4" t="e">
        <f t="shared" ca="1" si="11"/>
        <v>#REF!</v>
      </c>
      <c r="H19" s="2" t="e">
        <f t="shared" ca="1" si="12"/>
        <v>#REF!</v>
      </c>
      <c r="I19" s="2" t="e">
        <f t="shared" ca="1" si="5"/>
        <v>#NAME?</v>
      </c>
      <c r="J19" s="2" t="e">
        <f t="shared" ca="1" si="6"/>
        <v>#NAME?</v>
      </c>
      <c r="K19" s="3" t="e">
        <f t="shared" ca="1" si="4"/>
        <v>#REF!</v>
      </c>
      <c r="L19" s="3" t="e">
        <f t="shared" ca="1" si="13"/>
        <v>#REF!</v>
      </c>
      <c r="M19" s="2"/>
      <c r="N19" s="3" t="e">
        <f t="shared" ca="1" si="7"/>
        <v>#REF!</v>
      </c>
      <c r="O19" s="3" t="e">
        <f t="shared" ca="1" si="8"/>
        <v>#REF!</v>
      </c>
      <c r="P19" s="7" t="e">
        <f t="shared" ca="1" si="3"/>
        <v>#REF!</v>
      </c>
      <c r="Q19" s="7" t="e">
        <f t="shared" ca="1" si="14"/>
        <v>#REF!</v>
      </c>
      <c r="R19" s="7"/>
      <c r="S19" s="7" t="e">
        <f t="shared" ca="1" si="9"/>
        <v>#REF!</v>
      </c>
      <c r="T19" s="7" t="e">
        <f t="shared" ca="1" si="10"/>
        <v>#REF!</v>
      </c>
    </row>
    <row r="20" spans="1:20" x14ac:dyDescent="0.25">
      <c r="A20" s="1">
        <v>42478</v>
      </c>
      <c r="B20" s="8" t="e">
        <f t="shared" ca="1" si="0"/>
        <v>#REF!</v>
      </c>
      <c r="C20">
        <v>0</v>
      </c>
      <c r="D20" t="e">
        <f t="shared" ca="1" si="1"/>
        <v>#REF!</v>
      </c>
      <c r="E20">
        <f t="shared" ca="1" si="2"/>
        <v>1364</v>
      </c>
      <c r="F20">
        <v>0</v>
      </c>
      <c r="G20" s="4" t="e">
        <f t="shared" ca="1" si="11"/>
        <v>#REF!</v>
      </c>
      <c r="H20" s="2" t="e">
        <f t="shared" ca="1" si="12"/>
        <v>#REF!</v>
      </c>
      <c r="I20" s="2" t="e">
        <f t="shared" ca="1" si="5"/>
        <v>#NAME?</v>
      </c>
      <c r="J20" s="2" t="e">
        <f t="shared" ca="1" si="6"/>
        <v>#NAME?</v>
      </c>
      <c r="K20" s="3" t="e">
        <f t="shared" ca="1" si="4"/>
        <v>#REF!</v>
      </c>
      <c r="L20" s="3" t="e">
        <f t="shared" ca="1" si="13"/>
        <v>#REF!</v>
      </c>
      <c r="M20" s="2"/>
      <c r="N20" s="3" t="e">
        <f t="shared" ca="1" si="7"/>
        <v>#REF!</v>
      </c>
      <c r="O20" s="3" t="e">
        <f t="shared" ca="1" si="8"/>
        <v>#REF!</v>
      </c>
      <c r="P20" s="7" t="e">
        <f t="shared" ca="1" si="3"/>
        <v>#REF!</v>
      </c>
      <c r="Q20" s="7" t="e">
        <f t="shared" ca="1" si="14"/>
        <v>#REF!</v>
      </c>
      <c r="R20" s="7"/>
      <c r="S20" s="7" t="e">
        <f t="shared" ca="1" si="9"/>
        <v>#REF!</v>
      </c>
      <c r="T20" s="7" t="e">
        <f t="shared" ca="1" si="10"/>
        <v>#REF!</v>
      </c>
    </row>
    <row r="21" spans="1:20" x14ac:dyDescent="0.25">
      <c r="A21" s="1">
        <v>42479</v>
      </c>
      <c r="B21" s="8" t="e">
        <f t="shared" ca="1" si="0"/>
        <v>#REF!</v>
      </c>
      <c r="C21">
        <v>0</v>
      </c>
      <c r="D21" t="e">
        <f t="shared" ca="1" si="1"/>
        <v>#REF!</v>
      </c>
      <c r="E21">
        <f t="shared" ca="1" si="2"/>
        <v>1933</v>
      </c>
      <c r="F21">
        <v>0</v>
      </c>
      <c r="G21" s="4" t="e">
        <f t="shared" ca="1" si="11"/>
        <v>#REF!</v>
      </c>
      <c r="H21" s="2" t="e">
        <f t="shared" ca="1" si="12"/>
        <v>#REF!</v>
      </c>
      <c r="I21" s="2" t="e">
        <f t="shared" ca="1" si="5"/>
        <v>#NAME?</v>
      </c>
      <c r="J21" s="2" t="e">
        <f t="shared" ca="1" si="6"/>
        <v>#NAME?</v>
      </c>
      <c r="K21" s="3" t="e">
        <f t="shared" ca="1" si="4"/>
        <v>#REF!</v>
      </c>
      <c r="L21" s="3" t="e">
        <f t="shared" ca="1" si="13"/>
        <v>#REF!</v>
      </c>
      <c r="M21" s="2"/>
      <c r="N21" s="3" t="e">
        <f t="shared" ca="1" si="7"/>
        <v>#REF!</v>
      </c>
      <c r="O21" s="3" t="e">
        <f t="shared" ca="1" si="8"/>
        <v>#REF!</v>
      </c>
      <c r="P21" s="7" t="e">
        <f t="shared" ca="1" si="3"/>
        <v>#REF!</v>
      </c>
      <c r="Q21" s="7" t="e">
        <f t="shared" ca="1" si="14"/>
        <v>#REF!</v>
      </c>
      <c r="R21" s="7"/>
      <c r="S21" s="7" t="e">
        <f t="shared" ca="1" si="9"/>
        <v>#REF!</v>
      </c>
      <c r="T21" s="7" t="e">
        <f t="shared" ca="1" si="10"/>
        <v>#REF!</v>
      </c>
    </row>
    <row r="22" spans="1:20" x14ac:dyDescent="0.25">
      <c r="A22" s="1">
        <v>42480</v>
      </c>
      <c r="B22" s="8" t="e">
        <f t="shared" ca="1" si="0"/>
        <v>#REF!</v>
      </c>
      <c r="C22">
        <v>0</v>
      </c>
      <c r="D22" t="e">
        <f t="shared" ca="1" si="1"/>
        <v>#REF!</v>
      </c>
      <c r="E22">
        <f t="shared" ca="1" si="2"/>
        <v>1014</v>
      </c>
      <c r="F22">
        <v>0</v>
      </c>
      <c r="G22" s="4" t="e">
        <f t="shared" ca="1" si="11"/>
        <v>#REF!</v>
      </c>
      <c r="H22" s="2" t="e">
        <f t="shared" ca="1" si="12"/>
        <v>#REF!</v>
      </c>
      <c r="I22" s="2" t="e">
        <f t="shared" ca="1" si="5"/>
        <v>#NAME?</v>
      </c>
      <c r="J22" s="2" t="e">
        <f t="shared" ca="1" si="6"/>
        <v>#NAME?</v>
      </c>
      <c r="K22" s="3" t="e">
        <f t="shared" ca="1" si="4"/>
        <v>#REF!</v>
      </c>
      <c r="L22" s="3" t="e">
        <f t="shared" ca="1" si="13"/>
        <v>#REF!</v>
      </c>
      <c r="M22" s="2"/>
      <c r="N22" s="3" t="e">
        <f t="shared" ca="1" si="7"/>
        <v>#REF!</v>
      </c>
      <c r="O22" s="3" t="e">
        <f t="shared" ca="1" si="8"/>
        <v>#REF!</v>
      </c>
      <c r="P22" s="7" t="e">
        <f t="shared" ca="1" si="3"/>
        <v>#REF!</v>
      </c>
      <c r="Q22" s="7" t="e">
        <f t="shared" ca="1" si="14"/>
        <v>#REF!</v>
      </c>
      <c r="R22" s="7"/>
      <c r="S22" s="7" t="e">
        <f t="shared" ca="1" si="9"/>
        <v>#REF!</v>
      </c>
      <c r="T22" s="7" t="e">
        <f t="shared" ca="1" si="10"/>
        <v>#REF!</v>
      </c>
    </row>
    <row r="23" spans="1:20" x14ac:dyDescent="0.25">
      <c r="A23" s="1">
        <v>42481</v>
      </c>
      <c r="B23" s="8" t="e">
        <f t="shared" ca="1" si="0"/>
        <v>#REF!</v>
      </c>
      <c r="C23">
        <v>0</v>
      </c>
      <c r="D23" t="e">
        <f t="shared" ca="1" si="1"/>
        <v>#REF!</v>
      </c>
      <c r="E23">
        <f t="shared" ca="1" si="2"/>
        <v>1146</v>
      </c>
      <c r="F23">
        <v>0</v>
      </c>
      <c r="G23" s="4" t="e">
        <f t="shared" ca="1" si="11"/>
        <v>#REF!</v>
      </c>
      <c r="H23" s="2" t="e">
        <f t="shared" ca="1" si="12"/>
        <v>#REF!</v>
      </c>
      <c r="I23" s="2" t="e">
        <f t="shared" ca="1" si="5"/>
        <v>#NAME?</v>
      </c>
      <c r="J23" s="2" t="e">
        <f t="shared" ca="1" si="6"/>
        <v>#NAME?</v>
      </c>
      <c r="K23" s="3" t="e">
        <f t="shared" ca="1" si="4"/>
        <v>#REF!</v>
      </c>
      <c r="L23" s="3" t="e">
        <f t="shared" ca="1" si="13"/>
        <v>#REF!</v>
      </c>
      <c r="M23" s="2"/>
      <c r="N23" s="3" t="e">
        <f t="shared" ca="1" si="7"/>
        <v>#REF!</v>
      </c>
      <c r="O23" s="3" t="e">
        <f t="shared" ca="1" si="8"/>
        <v>#REF!</v>
      </c>
      <c r="P23" s="7" t="e">
        <f t="shared" ca="1" si="3"/>
        <v>#REF!</v>
      </c>
      <c r="Q23" s="7" t="e">
        <f t="shared" ca="1" si="14"/>
        <v>#REF!</v>
      </c>
      <c r="R23" s="7"/>
      <c r="S23" s="7" t="e">
        <f t="shared" ca="1" si="9"/>
        <v>#REF!</v>
      </c>
      <c r="T23" s="7" t="e">
        <f t="shared" ca="1" si="10"/>
        <v>#REF!</v>
      </c>
    </row>
    <row r="24" spans="1:20" x14ac:dyDescent="0.25">
      <c r="A24" s="1">
        <v>42482</v>
      </c>
      <c r="B24" s="8" t="e">
        <f t="shared" ca="1" si="0"/>
        <v>#REF!</v>
      </c>
      <c r="C24">
        <v>0</v>
      </c>
      <c r="D24" t="e">
        <f t="shared" ca="1" si="1"/>
        <v>#REF!</v>
      </c>
      <c r="E24">
        <f t="shared" ca="1" si="2"/>
        <v>1040</v>
      </c>
      <c r="F24">
        <v>0</v>
      </c>
      <c r="G24" s="4" t="e">
        <f t="shared" ca="1" si="11"/>
        <v>#REF!</v>
      </c>
      <c r="H24" s="2" t="e">
        <f t="shared" ca="1" si="12"/>
        <v>#REF!</v>
      </c>
      <c r="I24" s="2" t="e">
        <f t="shared" ca="1" si="5"/>
        <v>#NAME?</v>
      </c>
      <c r="J24" s="2" t="e">
        <f t="shared" ca="1" si="6"/>
        <v>#NAME?</v>
      </c>
      <c r="K24" s="3" t="e">
        <f t="shared" ca="1" si="4"/>
        <v>#REF!</v>
      </c>
      <c r="L24" s="3" t="e">
        <f t="shared" ca="1" si="13"/>
        <v>#REF!</v>
      </c>
      <c r="M24" s="2"/>
      <c r="N24" s="3" t="e">
        <f t="shared" ca="1" si="7"/>
        <v>#REF!</v>
      </c>
      <c r="O24" s="3" t="e">
        <f t="shared" ca="1" si="8"/>
        <v>#REF!</v>
      </c>
      <c r="P24" s="7" t="e">
        <f t="shared" ca="1" si="3"/>
        <v>#REF!</v>
      </c>
      <c r="Q24" s="7" t="e">
        <f t="shared" ca="1" si="14"/>
        <v>#REF!</v>
      </c>
      <c r="R24" s="7"/>
      <c r="S24" s="7" t="e">
        <f t="shared" ca="1" si="9"/>
        <v>#REF!</v>
      </c>
      <c r="T24" s="7" t="e">
        <f t="shared" ca="1" si="10"/>
        <v>#REF!</v>
      </c>
    </row>
    <row r="25" spans="1:20" x14ac:dyDescent="0.25">
      <c r="A25" s="1">
        <v>42483</v>
      </c>
      <c r="B25" s="8" t="e">
        <f t="shared" ca="1" si="0"/>
        <v>#REF!</v>
      </c>
      <c r="C25">
        <v>-0.5</v>
      </c>
      <c r="D25" t="e">
        <f t="shared" ca="1" si="1"/>
        <v>#REF!</v>
      </c>
      <c r="E25">
        <f t="shared" ca="1" si="2"/>
        <v>1407</v>
      </c>
      <c r="F25">
        <v>-0.5</v>
      </c>
      <c r="G25" s="4" t="e">
        <f t="shared" ca="1" si="11"/>
        <v>#REF!</v>
      </c>
      <c r="H25" s="2" t="e">
        <f t="shared" ca="1" si="12"/>
        <v>#REF!</v>
      </c>
      <c r="I25" s="2" t="e">
        <f t="shared" ca="1" si="5"/>
        <v>#NAME?</v>
      </c>
      <c r="J25" s="2" t="e">
        <f t="shared" ca="1" si="6"/>
        <v>#NAME?</v>
      </c>
      <c r="K25" s="3" t="e">
        <f t="shared" ca="1" si="4"/>
        <v>#REF!</v>
      </c>
      <c r="L25" s="3" t="e">
        <f t="shared" ca="1" si="13"/>
        <v>#REF!</v>
      </c>
      <c r="M25" s="2"/>
      <c r="N25" s="3" t="e">
        <f t="shared" ca="1" si="7"/>
        <v>#REF!</v>
      </c>
      <c r="O25" s="3" t="e">
        <f t="shared" ca="1" si="8"/>
        <v>#REF!</v>
      </c>
      <c r="P25" s="7" t="e">
        <f t="shared" ca="1" si="3"/>
        <v>#REF!</v>
      </c>
      <c r="Q25" s="7" t="e">
        <f t="shared" ca="1" si="14"/>
        <v>#REF!</v>
      </c>
      <c r="R25" s="7"/>
      <c r="S25" s="7" t="e">
        <f t="shared" ca="1" si="9"/>
        <v>#REF!</v>
      </c>
      <c r="T25" s="7" t="e">
        <f t="shared" ca="1" si="10"/>
        <v>#REF!</v>
      </c>
    </row>
    <row r="26" spans="1:20" x14ac:dyDescent="0.25">
      <c r="A26" s="1">
        <v>42484</v>
      </c>
      <c r="B26" s="8" t="e">
        <f t="shared" ca="1" si="0"/>
        <v>#REF!</v>
      </c>
      <c r="C26">
        <v>-0.8</v>
      </c>
      <c r="D26" t="e">
        <f t="shared" ca="1" si="1"/>
        <v>#REF!</v>
      </c>
      <c r="E26">
        <f t="shared" ca="1" si="2"/>
        <v>916</v>
      </c>
      <c r="F26">
        <v>-0.8</v>
      </c>
      <c r="G26" s="4" t="e">
        <f t="shared" ca="1" si="11"/>
        <v>#REF!</v>
      </c>
      <c r="H26" s="2" t="e">
        <f t="shared" ca="1" si="12"/>
        <v>#REF!</v>
      </c>
      <c r="I26" s="2" t="e">
        <f t="shared" ca="1" si="5"/>
        <v>#NAME?</v>
      </c>
      <c r="J26" s="2" t="e">
        <f t="shared" ca="1" si="6"/>
        <v>#NAME?</v>
      </c>
      <c r="K26" s="3" t="e">
        <f t="shared" ca="1" si="4"/>
        <v>#REF!</v>
      </c>
      <c r="L26" s="3" t="e">
        <f t="shared" ca="1" si="13"/>
        <v>#REF!</v>
      </c>
      <c r="M26" s="2"/>
      <c r="N26" s="3" t="e">
        <f t="shared" ca="1" si="7"/>
        <v>#REF!</v>
      </c>
      <c r="O26" s="3" t="e">
        <f t="shared" ca="1" si="8"/>
        <v>#REF!</v>
      </c>
      <c r="P26" s="7" t="e">
        <f t="shared" ca="1" si="3"/>
        <v>#REF!</v>
      </c>
      <c r="Q26" s="7" t="e">
        <f t="shared" ca="1" si="14"/>
        <v>#REF!</v>
      </c>
      <c r="R26" s="7"/>
      <c r="S26" s="7" t="e">
        <f t="shared" ca="1" si="9"/>
        <v>#REF!</v>
      </c>
      <c r="T26" s="7" t="e">
        <f t="shared" ca="1" si="10"/>
        <v>#REF!</v>
      </c>
    </row>
  </sheetData>
  <mergeCells count="3">
    <mergeCell ref="G1:J1"/>
    <mergeCell ref="K1:O1"/>
    <mergeCell ref="P1:T1"/>
  </mergeCells>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customXsn xmlns="http://schemas.microsoft.com/office/2006/metadata/customXsn">
  <xsnLocation/>
  <cached>True</cached>
  <openByDefault>False</openByDefault>
  <xsnScope/>
</customXsn>
</file>

<file path=customXml/item2.xml><?xml version="1.0" encoding="utf-8"?>
<p:properties xmlns:p="http://schemas.microsoft.com/office/2006/metadata/properties" xmlns:xsi="http://www.w3.org/2001/XMLSchema-instance" xmlns:pc="http://schemas.microsoft.com/office/infopath/2007/PartnerControls">
  <documentManagement>
    <ECDC_Subject_whatTaxHTField0 xmlns="5853e249-3efc-412b-93d1-e2f4d7003703">
      <Terms xmlns="http://schemas.microsoft.com/office/infopath/2007/PartnerControls">
        <TermInfo xmlns="http://schemas.microsoft.com/office/infopath/2007/PartnerControls">
          <TermName xmlns="http://schemas.microsoft.com/office/infopath/2007/PartnerControls">migrant</TermName>
          <TermId xmlns="http://schemas.microsoft.com/office/infopath/2007/PartnerControls">14fa46fb-4a2f-465c-b767-738c80f61413</TermId>
        </TermInfo>
        <TermInfo xmlns="http://schemas.microsoft.com/office/infopath/2007/PartnerControls">
          <TermName xmlns="http://schemas.microsoft.com/office/infopath/2007/PartnerControls">syndromic surveillance</TermName>
          <TermId xmlns="http://schemas.microsoft.com/office/infopath/2007/PartnerControls">39f62c78-0d4f-411e-b35f-ea04932ea726</TermId>
        </TermInfo>
      </Terms>
    </ECDC_Subject_whatTaxHTField0>
    <ECDC_Description xmlns="http://schemas.microsoft.com/sharepoint/v3">Excel tool</ECDC_Description>
    <ECDC_DMS_Previous_Location xmlns="5853e249-3efc-412b-93d1-e2f4d7003703" xsi:nil="true"/>
    <TaxKeywordTaxHTField xmlns="d23a570b-d7a9-49ca-a34c-8afb8206b4bf">
      <Terms xmlns="http://schemas.microsoft.com/office/infopath/2007/PartnerControls"/>
    </TaxKeywordTaxHTField>
    <TaxCatchAll xmlns="d23a570b-d7a9-49ca-a34c-8afb8206b4bf">
      <Value>1258</Value>
      <Value>1160</Value>
      <Value>345</Value>
      <Value>960</Value>
    </TaxCatchAll>
    <ECDC_DMS_Group xmlns="5853e249-3efc-412b-93d1-e2f4d7003703">Publications</ECDC_DMS_Group>
    <ECDC_DMS_Previous_Creation_Date xmlns="5853e249-3efc-412b-93d1-e2f4d7003703">2016-09-26T14:59:00+00:00</ECDC_DMS_Previous_Creation_Date>
    <ff0459edc9514eb0baaeb2ab50aaa8de xmlns="d23a570b-d7a9-49ca-a34c-8afb8206b4bf">
      <Terms xmlns="http://schemas.microsoft.com/office/infopath/2007/PartnerControls"/>
    </ff0459edc9514eb0baaeb2ab50aaa8de>
    <ECDC_Target_audienceTaxHTField0 xmlns="5853e249-3efc-412b-93d1-e2f4d7003703">
      <Terms xmlns="http://schemas.microsoft.com/office/infopath/2007/PartnerControls"/>
    </ECDC_Target_audienceTaxHTField0>
    <ECDC_DMS_Communication_Document_Type0 xmlns="5853e249-3efc-412b-93d1-e2f4d7003703">
      <Terms xmlns="http://schemas.microsoft.com/office/infopath/2007/PartnerControls">
        <TermInfo xmlns="http://schemas.microsoft.com/office/infopath/2007/PartnerControls">
          <TermName xmlns="http://schemas.microsoft.com/office/infopath/2007/PartnerControls">source files</TermName>
          <TermId xmlns="http://schemas.microsoft.com/office/infopath/2007/PartnerControls">7e04fc0f-9090-45ba-b113-0c8fbf5220ec</TermId>
        </TermInfo>
      </Terms>
    </ECDC_DMS_Communication_Document_Type0>
    <m4f2abd528a9430bb1514981700fe204 xmlns="d23a570b-d7a9-49ca-a34c-8afb8206b4bf">
      <Terms xmlns="http://schemas.microsoft.com/office/infopath/2007/PartnerControls">
        <TermInfo xmlns="http://schemas.microsoft.com/office/infopath/2007/PartnerControls">
          <TermName xmlns="http://schemas.microsoft.com/office/infopath/2007/PartnerControls">Publications</TermName>
          <TermId xmlns="http://schemas.microsoft.com/office/infopath/2007/PartnerControls">5ba51513-6ee6-4aab-abac-3d87b7b8a9c3</TermId>
        </TermInfo>
      </Terms>
    </m4f2abd528a9430bb1514981700fe204>
    <ECDC_DMS_Section xmlns="5853e249-3efc-412b-93d1-e2f4d7003703">Communication Support</ECDC_DMS_Section>
    <ECDC_DMS_Project0 xmlns="5853e249-3efc-412b-93d1-e2f4d7003703">
      <Terms xmlns="http://schemas.microsoft.com/office/infopath/2007/PartnerControls"/>
    </ECDC_DMS_Project0>
    <ECDC_DMS_Country0 xmlns="5853e249-3efc-412b-93d1-e2f4d7003703">
      <Terms xmlns="http://schemas.microsoft.com/office/infopath/2007/PartnerControls"/>
    </ECDC_DMS_Country0>
    <ECDC_DMS_Meeting_Date xmlns="d23a570b-d7a9-49ca-a34c-8afb8206b4bf" xsi:nil="true"/>
    <ECDC_DMS_Author xmlns="5853e249-3efc-412b-93d1-e2f4d7003703">
      <UserInfo>
        <DisplayName>Kim Hutchings</DisplayName>
        <AccountId>193</AccountId>
        <AccountType/>
      </UserInfo>
    </ECDC_DMS_Author>
    <ECDC_Subject_doesTaxHTField0 xmlns="5853e249-3efc-412b-93d1-e2f4d7003703">
      <Terms xmlns="http://schemas.microsoft.com/office/infopath/2007/PartnerControls"/>
    </ECDC_Subject_doesTaxHTField0>
    <ECDC_DMS_MIS_Activity_code0 xmlns="5853e249-3efc-412b-93d1-e2f4d7003703">
      <Terms xmlns="http://schemas.microsoft.com/office/infopath/2007/PartnerControls"/>
    </ECDC_DMS_MIS_Activity_code0>
    <ECDC_DMS_Is_Public xmlns="5853e249-3efc-412b-93d1-e2f4d7003703">false</ECDC_DMS_Is_Public>
    <ECDC_Subject_whoTaxHTField0 xmlns="5853e249-3efc-412b-93d1-e2f4d7003703">
      <Terms xmlns="http://schemas.microsoft.com/office/infopath/2007/PartnerControls"/>
    </ECDC_Subject_whoTaxHTField0>
    <bf6f88d3567d49708e6ddfea625f3427 xmlns="d23a570b-d7a9-49ca-a34c-8afb8206b4bf">
      <Terms xmlns="http://schemas.microsoft.com/office/infopath/2007/PartnerControls"/>
    </bf6f88d3567d49708e6ddfea625f3427>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Communication" ma:contentTypeID="0x010100F92FB91056B24E40ACCE93A804002EFF001822ADB6403249B6AC60D10F8970E85E0002324C79913E41DFAC45BE82D1D0F324002665D754CEA35D49A205CF49138C8367" ma:contentTypeVersion="210" ma:contentTypeDescription="The main level of classification for the document" ma:contentTypeScope="" ma:versionID="34c403a55674d6e04d122ec602fb7a14">
  <xsd:schema xmlns:xsd="http://www.w3.org/2001/XMLSchema" xmlns:xs="http://www.w3.org/2001/XMLSchema" xmlns:p="http://schemas.microsoft.com/office/2006/metadata/properties" xmlns:ns1="http://schemas.microsoft.com/sharepoint/v3" xmlns:ns2="5853e249-3efc-412b-93d1-e2f4d7003703" xmlns:ns3="d23a570b-d7a9-49ca-a34c-8afb8206b4bf" targetNamespace="http://schemas.microsoft.com/office/2006/metadata/properties" ma:root="true" ma:fieldsID="fd9f3325e2fe9eccdeb878b42edde710" ns1:_="" ns2:_="" ns3:_="">
    <xsd:import namespace="http://schemas.microsoft.com/sharepoint/v3"/>
    <xsd:import namespace="5853e249-3efc-412b-93d1-e2f4d7003703"/>
    <xsd:import namespace="d23a570b-d7a9-49ca-a34c-8afb8206b4bf"/>
    <xsd:element name="properties">
      <xsd:complexType>
        <xsd:sequence>
          <xsd:element name="documentManagement">
            <xsd:complexType>
              <xsd:all>
                <xsd:element ref="ns1:ECDC_Description" minOccurs="0"/>
                <xsd:element ref="ns2:ECDC_DMS_Author" minOccurs="0"/>
                <xsd:element ref="ns3:ECDC_DMS_Meeting_Date" minOccurs="0"/>
                <xsd:element ref="ns2:ECDC_DMS_Section" minOccurs="0"/>
                <xsd:element ref="ns2:ECDC_DMS_Group" minOccurs="0"/>
                <xsd:element ref="ns2:ECDC_DMS_Is_Public" minOccurs="0"/>
                <xsd:element ref="ns2:ECDC_DMS_Previous_Location" minOccurs="0"/>
                <xsd:element ref="ns2:ECDC_DMS_Previous_Creation_Date" minOccurs="0"/>
                <xsd:element ref="ns3:TaxCatchAll" minOccurs="0"/>
                <xsd:element ref="ns3:m4f2abd528a9430bb1514981700fe204" minOccurs="0"/>
                <xsd:element ref="ns2:ECDC_DMS_Communication_Document_Type0" minOccurs="0"/>
                <xsd:element ref="ns2:ECDC_Subject_whatTaxHTField0" minOccurs="0"/>
                <xsd:element ref="ns2:ECDC_Subject_doesTaxHTField0" minOccurs="0"/>
                <xsd:element ref="ns2:ECDC_Subject_whoTaxHTField0" minOccurs="0"/>
                <xsd:element ref="ns3:ff0459edc9514eb0baaeb2ab50aaa8de" minOccurs="0"/>
                <xsd:element ref="ns3:TaxKeywordTaxHTField" minOccurs="0"/>
                <xsd:element ref="ns2:ECDC_DMS_Project0" minOccurs="0"/>
                <xsd:element ref="ns3:bf6f88d3567d49708e6ddfea625f3427" minOccurs="0"/>
                <xsd:element ref="ns2:ECDC_DMS_MIS_Activity_code0" minOccurs="0"/>
                <xsd:element ref="ns2:ECDC_DMS_Country0" minOccurs="0"/>
                <xsd:element ref="ns2:ECDC_Target_audience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CDC_Description" ma:index="2" nillable="true" ma:displayName="Description" ma:internalName="ECDC_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853e249-3efc-412b-93d1-e2f4d7003703" elementFormDefault="qualified">
    <xsd:import namespace="http://schemas.microsoft.com/office/2006/documentManagement/types"/>
    <xsd:import namespace="http://schemas.microsoft.com/office/infopath/2007/PartnerControls"/>
    <xsd:element name="ECDC_DMS_Author" ma:index="3" nillable="true" ma:displayName="Owner" ma:description="An ECDC user or group(s) of users that are responsible for the document" ma:format="Hyperlink" ma:internalName="ECDC_DMS_Author"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CDC_DMS_Section" ma:index="19" nillable="true" ma:displayName="Section" ma:description="Indicates the creator users ECDC Unit" ma:hidden="true" ma:internalName="ECDC_DMS_Section" ma:readOnly="false">
      <xsd:simpleType>
        <xsd:restriction base="dms:Text"/>
      </xsd:simpleType>
    </xsd:element>
    <xsd:element name="ECDC_DMS_Group" ma:index="20" nillable="true" ma:displayName="Group" ma:description="Indicates the creator users ECDC Group" ma:hidden="true" ma:internalName="ECDC_DMS_Group" ma:readOnly="false">
      <xsd:simpleType>
        <xsd:restriction base="dms:Text"/>
      </xsd:simpleType>
    </xsd:element>
    <xsd:element name="ECDC_DMS_Is_Public" ma:index="21" nillable="true" ma:displayName="Is Public" ma:default="0" ma:description="The document could be made available in external systems (Eg: Portal)" ma:hidden="true" ma:internalName="ECDC_DMS_Is_Public" ma:readOnly="false">
      <xsd:simpleType>
        <xsd:restriction base="dms:Boolean"/>
      </xsd:simpleType>
    </xsd:element>
    <xsd:element name="ECDC_DMS_Previous_Location" ma:index="22" nillable="true" ma:displayName="Previous Location" ma:description="Some useful information about where the document was stored before (Eg: Shared Drives, Unit Drives, etc.)" ma:hidden="true" ma:internalName="ECDC_DMS_Previous_Location" ma:readOnly="false">
      <xsd:simpleType>
        <xsd:restriction base="dms:Text"/>
      </xsd:simpleType>
    </xsd:element>
    <xsd:element name="ECDC_DMS_Previous_Creation_Date" ma:index="23" nillable="true" ma:displayName="Previous Creation Date" ma:default="[today]" ma:description="An earlier publication date or a previous relevant date of the document" ma:hidden="true" ma:internalName="ECDC_DMS_Previous_Creation_Date" ma:readOnly="false">
      <xsd:simpleType>
        <xsd:restriction base="dms:DateTime"/>
      </xsd:simpleType>
    </xsd:element>
    <xsd:element name="ECDC_DMS_Communication_Document_Type0" ma:index="27" ma:taxonomy="true" ma:internalName="ECDC_DMS_Communication_Document_Type0" ma:taxonomyFieldName="ECDC_DMS_Communication_Document_Type" ma:displayName="Document Type" ma:readOnly="false" ma:default="" ma:fieldId="{8ddf4bec-7711-41e1-8e54-79ea39be2c7b}" ma:taxonomyMulti="true" ma:sspId="de887f88-4a24-49db-a549-4c3cbb517053" ma:termSetId="05694767-788d-4e99-ad07-3dd6ddb61ccc" ma:anchorId="74563048-c069-443f-b0de-6caea0b44661" ma:open="false" ma:isKeyword="false">
      <xsd:complexType>
        <xsd:sequence>
          <xsd:element ref="pc:Terms" minOccurs="0" maxOccurs="1"/>
        </xsd:sequence>
      </xsd:complexType>
    </xsd:element>
    <xsd:element name="ECDC_Subject_whatTaxHTField0" ma:index="28" ma:taxonomy="true" ma:internalName="ECDC_Subject_whatTaxHTField0" ma:taxonomyFieldName="ECDC_Subject_what" ma:displayName="Topic" ma:default="" ma:fieldId="{7525aafd-95ab-48e0-925f-ead7584e2866}" ma:taxonomyMulti="true" ma:sspId="de887f88-4a24-49db-a549-4c3cbb517053" ma:termSetId="b09c8666-4e2c-4f19-91e4-8f1fe34bcccd" ma:anchorId="00000000-0000-0000-0000-000000000000" ma:open="false" ma:isKeyword="false">
      <xsd:complexType>
        <xsd:sequence>
          <xsd:element ref="pc:Terms" minOccurs="0" maxOccurs="1"/>
        </xsd:sequence>
      </xsd:complexType>
    </xsd:element>
    <xsd:element name="ECDC_Subject_doesTaxHTField0" ma:index="29" nillable="true" ma:taxonomy="true" ma:internalName="ECDC_Subject_doesTaxHTField0" ma:taxonomyFieldName="ECDC_Subject_does" ma:displayName="Activity" ma:default="" ma:fieldId="{f4f89794-25e3-44dd-a94e-7e4212ed52cb}" ma:taxonomyMulti="true" ma:sspId="de887f88-4a24-49db-a549-4c3cbb517053" ma:termSetId="380f87da-0f7e-4cf1-ad09-525006c4d164" ma:anchorId="00000000-0000-0000-0000-000000000000" ma:open="false" ma:isKeyword="false">
      <xsd:complexType>
        <xsd:sequence>
          <xsd:element ref="pc:Terms" minOccurs="0" maxOccurs="1"/>
        </xsd:sequence>
      </xsd:complexType>
    </xsd:element>
    <xsd:element name="ECDC_Subject_whoTaxHTField0" ma:index="30" nillable="true" ma:taxonomy="true" ma:internalName="ECDC_Subject_whoTaxHTField0" ma:taxonomyFieldName="ECDC_Subject_who" ma:displayName="Actor" ma:default="" ma:fieldId="{abe70a07-b4c4-4a08-b47f-19f4275c5dd3}" ma:taxonomyMulti="true" ma:sspId="de887f88-4a24-49db-a549-4c3cbb517053" ma:termSetId="725f5f6f-0471-44ec-8ccb-6de6d3e4909b" ma:anchorId="00000000-0000-0000-0000-000000000000" ma:open="false" ma:isKeyword="false">
      <xsd:complexType>
        <xsd:sequence>
          <xsd:element ref="pc:Terms" minOccurs="0" maxOccurs="1"/>
        </xsd:sequence>
      </xsd:complexType>
    </xsd:element>
    <xsd:element name="ECDC_DMS_Project0" ma:index="33" nillable="true" ma:taxonomy="true" ma:internalName="ECDC_DMS_Project0" ma:taxonomyFieldName="ECDC_DMS_Project" ma:displayName="Project" ma:readOnly="false" ma:default="" ma:fieldId="{951a5c61-3e7d-4f5e-ad41-b76025ccfaa6}" ma:taxonomyMulti="true" ma:sspId="de887f88-4a24-49db-a549-4c3cbb517053" ma:termSetId="83bc1c21-e08b-4faa-97f2-3f7a70f36fcc" ma:anchorId="00000000-0000-0000-0000-000000000000" ma:open="false" ma:isKeyword="false">
      <xsd:complexType>
        <xsd:sequence>
          <xsd:element ref="pc:Terms" minOccurs="0" maxOccurs="1"/>
        </xsd:sequence>
      </xsd:complexType>
    </xsd:element>
    <xsd:element name="ECDC_DMS_MIS_Activity_code0" ma:index="35" nillable="true" ma:taxonomy="true" ma:internalName="ECDC_DMS_MIS_Activity_code0" ma:taxonomyFieldName="ECDC_DMS_MIS_Activity_code" ma:displayName="MIS Activity code" ma:readOnly="false" ma:default="" ma:fieldId="{8cb6b235-d851-4acc-9843-ae912a313215}" ma:taxonomyMulti="true" ma:sspId="de887f88-4a24-49db-a549-4c3cbb517053" ma:termSetId="141081f5-dfc8-474c-9d5b-c9b39840f641" ma:anchorId="00000000-0000-0000-0000-000000000000" ma:open="false" ma:isKeyword="false">
      <xsd:complexType>
        <xsd:sequence>
          <xsd:element ref="pc:Terms" minOccurs="0" maxOccurs="1"/>
        </xsd:sequence>
      </xsd:complexType>
    </xsd:element>
    <xsd:element name="ECDC_DMS_Country0" ma:index="36" nillable="true" ma:taxonomy="true" ma:internalName="ECDC_DMS_Country0" ma:taxonomyFieldName="ECDC_DMS_Country" ma:displayName="Country" ma:readOnly="false" ma:default="" ma:fieldId="{55706165-e828-40c8-8ef4-7f53aaba5845}" ma:taxonomyMulti="true" ma:sspId="de887f88-4a24-49db-a549-4c3cbb517053" ma:termSetId="1ff710a1-673a-41e0-bfbc-1a0da05ecc90" ma:anchorId="00000000-0000-0000-0000-000000000000" ma:open="true" ma:isKeyword="false">
      <xsd:complexType>
        <xsd:sequence>
          <xsd:element ref="pc:Terms" minOccurs="0" maxOccurs="1"/>
        </xsd:sequence>
      </xsd:complexType>
    </xsd:element>
    <xsd:element name="ECDC_Target_audienceTaxHTField0" ma:index="37" nillable="true" ma:taxonomy="true" ma:internalName="ECDC_Target_audienceTaxHTField0" ma:taxonomyFieldName="ECDC_Target_audience" ma:displayName="Target audience" ma:default="" ma:fieldId="{234ea4f9-252c-4d49-a519-4a376f3ed4d7}" ma:taxonomyMulti="true" ma:sspId="de887f88-4a24-49db-a549-4c3cbb517053" ma:termSetId="de5002ed-06b4-47ae-8592-fd6a24aa93a4"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23a570b-d7a9-49ca-a34c-8afb8206b4bf" elementFormDefault="qualified">
    <xsd:import namespace="http://schemas.microsoft.com/office/2006/documentManagement/types"/>
    <xsd:import namespace="http://schemas.microsoft.com/office/infopath/2007/PartnerControls"/>
    <xsd:element name="ECDC_DMS_Meeting_Date" ma:index="10" nillable="true" ma:displayName="Meeting date" ma:description="The date of meeting (1) the document belongs to or (2) was discussed, reviewed or approved." ma:format="DateOnly" ma:internalName="ECDC_DMS_Meeting_Date" ma:readOnly="false">
      <xsd:simpleType>
        <xsd:restriction base="dms:DateTime"/>
      </xsd:simpleType>
    </xsd:element>
    <xsd:element name="TaxCatchAll" ma:index="25" nillable="true" ma:displayName="Taxonomy Catch All Column" ma:hidden="true" ma:list="{3e5925a3-a52f-4d08-a0f0-da9b33f289cc}" ma:internalName="TaxCatchAll" ma:showField="CatchAllData" ma:web="5853e249-3efc-412b-93d1-e2f4d7003703">
      <xsd:complexType>
        <xsd:complexContent>
          <xsd:extension base="dms:MultiChoiceLookup">
            <xsd:sequence>
              <xsd:element name="Value" type="dms:Lookup" maxOccurs="unbounded" minOccurs="0" nillable="true"/>
            </xsd:sequence>
          </xsd:extension>
        </xsd:complexContent>
      </xsd:complexType>
    </xsd:element>
    <xsd:element name="m4f2abd528a9430bb1514981700fe204" ma:index="26" ma:taxonomy="true" ma:internalName="m4f2abd528a9430bb1514981700fe204" ma:taxonomyFieldName="ECDC_DMS_Organigramme" ma:displayName="ECDC Organigramme" ma:readOnly="false" ma:fieldId="{64f2abd5-28a9-430b-b151-4981700fe204}" ma:taxonomyMulti="true" ma:sspId="de887f88-4a24-49db-a549-4c3cbb517053" ma:termSetId="0a8715e9-9613-4f3d-9487-c066723ad7a7" ma:anchorId="00000000-0000-0000-0000-000000000000" ma:open="false" ma:isKeyword="false">
      <xsd:complexType>
        <xsd:sequence>
          <xsd:element ref="pc:Terms" minOccurs="0" maxOccurs="1"/>
        </xsd:sequence>
      </xsd:complexType>
    </xsd:element>
    <xsd:element name="ff0459edc9514eb0baaeb2ab50aaa8de" ma:index="31" nillable="true" ma:taxonomy="true" ma:internalName="ff0459edc9514eb0baaeb2ab50aaa8de" ma:taxonomyFieldName="Meeting_x0020_Code" ma:displayName="Meeting Code" ma:readOnly="false" ma:default="" ma:fieldId="{ff0459ed-c951-4eb0-baae-b2ab50aaa8de}" ma:sspId="de887f88-4a24-49db-a549-4c3cbb517053" ma:termSetId="edec69b4-0510-43be-8a98-012c8d4b4d60" ma:anchorId="00000000-0000-0000-0000-000000000000" ma:open="true" ma:isKeyword="false">
      <xsd:complexType>
        <xsd:sequence>
          <xsd:element ref="pc:Terms" minOccurs="0" maxOccurs="1"/>
        </xsd:sequence>
      </xsd:complexType>
    </xsd:element>
    <xsd:element name="TaxKeywordTaxHTField" ma:index="32" nillable="true" ma:taxonomy="true" ma:internalName="TaxKeywordTaxHTField" ma:taxonomyFieldName="TaxKeyword" ma:displayName="Additional Keywords" ma:fieldId="{23f27201-bee3-471e-b2e7-b64fd8b7ca38}" ma:taxonomyMulti="true" ma:sspId="de887f88-4a24-49db-a549-4c3cbb517053" ma:termSetId="00000000-0000-0000-0000-000000000000" ma:anchorId="00000000-0000-0000-0000-000000000000" ma:open="true" ma:isKeyword="true">
      <xsd:complexType>
        <xsd:sequence>
          <xsd:element ref="pc:Terms" minOccurs="0" maxOccurs="1"/>
        </xsd:sequence>
      </xsd:complexType>
    </xsd:element>
    <xsd:element name="bf6f88d3567d49708e6ddfea625f3427" ma:index="34" nillable="true" ma:taxonomy="true" ma:internalName="bf6f88d3567d49708e6ddfea625f3427" ma:taxonomyFieldName="DMS_x0020_Product" ma:displayName="Product" ma:readOnly="false" ma:default="" ma:fieldId="{bf6f88d3-567d-4970-8e6d-dfea625f3427}" ma:taxonomyMulti="true" ma:sspId="de887f88-4a24-49db-a549-4c3cbb517053" ma:termSetId="765c2105-95ad-4131-ade8-84f64ee0a1c3"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SharedContentType xmlns="Microsoft.SharePoint.Taxonomy.ContentTypeSync" SourceId="de887f88-4a24-49db-a549-4c3cbb517053" ContentTypeId="0x010100F92FB91056B24E40ACCE93A804002EFF001822ADB6403249B6AC60D10F8970E85E0002324C79913E41DFAC45BE82D1D0F324" PreviousValue="true"/>
</file>

<file path=customXml/itemProps1.xml><?xml version="1.0" encoding="utf-8"?>
<ds:datastoreItem xmlns:ds="http://schemas.openxmlformats.org/officeDocument/2006/customXml" ds:itemID="{B62847A4-A907-416F-A167-5A6E7440D56F}">
  <ds:schemaRefs>
    <ds:schemaRef ds:uri="http://schemas.microsoft.com/office/2006/metadata/customXsn"/>
  </ds:schemaRefs>
</ds:datastoreItem>
</file>

<file path=customXml/itemProps2.xml><?xml version="1.0" encoding="utf-8"?>
<ds:datastoreItem xmlns:ds="http://schemas.openxmlformats.org/officeDocument/2006/customXml" ds:itemID="{139A14C6-5738-4619-A1FC-F9D940D2CD4E}">
  <ds:schemaRefs>
    <ds:schemaRef ds:uri="http://purl.org/dc/dcmitype/"/>
    <ds:schemaRef ds:uri="http://www.w3.org/XML/1998/namespace"/>
    <ds:schemaRef ds:uri="http://schemas.microsoft.com/office/2006/metadata/properties"/>
    <ds:schemaRef ds:uri="5853e249-3efc-412b-93d1-e2f4d7003703"/>
    <ds:schemaRef ds:uri="http://purl.org/dc/terms/"/>
    <ds:schemaRef ds:uri="http://purl.org/dc/elements/1.1/"/>
    <ds:schemaRef ds:uri="http://schemas.microsoft.com/office/2006/documentManagement/types"/>
    <ds:schemaRef ds:uri="d23a570b-d7a9-49ca-a34c-8afb8206b4bf"/>
    <ds:schemaRef ds:uri="http://schemas.microsoft.com/office/infopath/2007/PartnerControls"/>
    <ds:schemaRef ds:uri="http://schemas.openxmlformats.org/package/2006/metadata/core-properties"/>
    <ds:schemaRef ds:uri="http://schemas.microsoft.com/sharepoint/v3"/>
  </ds:schemaRefs>
</ds:datastoreItem>
</file>

<file path=customXml/itemProps3.xml><?xml version="1.0" encoding="utf-8"?>
<ds:datastoreItem xmlns:ds="http://schemas.openxmlformats.org/officeDocument/2006/customXml" ds:itemID="{2595140F-AE8C-4E5E-B9A6-AF9DBE5B900D}">
  <ds:schemaRefs>
    <ds:schemaRef ds:uri="http://schemas.microsoft.com/sharepoint/events"/>
  </ds:schemaRefs>
</ds:datastoreItem>
</file>

<file path=customXml/itemProps4.xml><?xml version="1.0" encoding="utf-8"?>
<ds:datastoreItem xmlns:ds="http://schemas.openxmlformats.org/officeDocument/2006/customXml" ds:itemID="{608F6DEB-D611-41FC-836F-D08501A5F3B3}">
  <ds:schemaRefs>
    <ds:schemaRef ds:uri="http://schemas.microsoft.com/sharepoint/v3/contenttype/forms"/>
  </ds:schemaRefs>
</ds:datastoreItem>
</file>

<file path=customXml/itemProps5.xml><?xml version="1.0" encoding="utf-8"?>
<ds:datastoreItem xmlns:ds="http://schemas.openxmlformats.org/officeDocument/2006/customXml" ds:itemID="{477084C7-0405-4D7A-897A-D3B597AEFD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853e249-3efc-412b-93d1-e2f4d7003703"/>
    <ds:schemaRef ds:uri="d23a570b-d7a9-49ca-a34c-8afb8206b4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9B6120BB-AE31-49A6-A686-2CD828714A70}">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Introduction</vt:lpstr>
      <vt:lpstr>Data</vt:lpstr>
      <vt:lpstr>Graphs</vt:lpstr>
      <vt:lpstr>Fomulas</vt:lpstr>
      <vt:lpstr>AlphaCI</vt:lpstr>
      <vt:lpstr>pop</vt:lpstr>
      <vt:lpstr>Thresh1</vt:lpstr>
      <vt:lpstr>Thresh2</vt:lpstr>
    </vt:vector>
  </TitlesOfParts>
  <Company>ECDC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Handbook syndromic surveillance refugee reception centres</dc:title>
  <dc:creator>Denis Coulombier</dc:creator>
  <cp:keywords/>
  <cp:lastModifiedBy>Kim Hutchings</cp:lastModifiedBy>
  <dcterms:created xsi:type="dcterms:W3CDTF">2016-04-13T09:12:33Z</dcterms:created>
  <dcterms:modified xsi:type="dcterms:W3CDTF">2016-10-19T12:52:29Z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0x010100F92FB91056B24E40ACCE93A804002EFF001822ADB6403249B6AC60D10F8970E85E0002324C79913E41DFAC45BE82D1D0F324002665D754CEA35D49A205CF49138C8367</vt:lpwstr>
  </property>
  <property fmtid="{D5CDD505-2E9C-101B-9397-08002B2CF9AE}" pid="3" name="ECDC_DMS_Organigramme">
    <vt:lpwstr>345;#Publications|5ba51513-6ee6-4aab-abac-3d87b7b8a9c3</vt:lpwstr>
  </property>
  <property fmtid="{D5CDD505-2E9C-101B-9397-08002B2CF9AE}" pid="4" name="_dlc_DocId">
    <vt:lpwstr>DMSPHC-1414929164-47</vt:lpwstr>
  </property>
  <property fmtid="{D5CDD505-2E9C-101B-9397-08002B2CF9AE}" pid="5" name="_dlc_DocIdUrl">
    <vt:lpwstr>http://dms.ecdcnet.europa.eu/sites/phc/externalcomms/publications/_layouts/15/DocIdRedir.aspx?ID=DMSPHC-1414929164-47, DMSPHC-1414929164-47</vt:lpwstr>
  </property>
  <property fmtid="{D5CDD505-2E9C-101B-9397-08002B2CF9AE}" pid="6" name="_dlc_DocIdItemGuid">
    <vt:lpwstr>ca7dd747-d6c7-4dda-9225-3ef5a1a38508</vt:lpwstr>
  </property>
  <property fmtid="{D5CDD505-2E9C-101B-9397-08002B2CF9AE}" pid="7" name="ECDC_Subject_does">
    <vt:lpwstr/>
  </property>
  <property fmtid="{D5CDD505-2E9C-101B-9397-08002B2CF9AE}" pid="8" name="TaxKeyword">
    <vt:lpwstr/>
  </property>
  <property fmtid="{D5CDD505-2E9C-101B-9397-08002B2CF9AE}" pid="9" name="DMS Product">
    <vt:lpwstr/>
  </property>
  <property fmtid="{D5CDD505-2E9C-101B-9397-08002B2CF9AE}" pid="10" name="ECDC_Target_audience">
    <vt:lpwstr/>
  </property>
  <property fmtid="{D5CDD505-2E9C-101B-9397-08002B2CF9AE}" pid="11" name="ECDC_DMS_Country">
    <vt:lpwstr/>
  </property>
  <property fmtid="{D5CDD505-2E9C-101B-9397-08002B2CF9AE}" pid="12" name="ECDC_DMS_MIS_Activity_code">
    <vt:lpwstr/>
  </property>
  <property fmtid="{D5CDD505-2E9C-101B-9397-08002B2CF9AE}" pid="13" name="Meeting Code">
    <vt:lpwstr/>
  </property>
  <property fmtid="{D5CDD505-2E9C-101B-9397-08002B2CF9AE}" pid="14" name="ECDC_Subject_who">
    <vt:lpwstr/>
  </property>
  <property fmtid="{D5CDD505-2E9C-101B-9397-08002B2CF9AE}" pid="15" name="ECDC_DMS_Project">
    <vt:lpwstr/>
  </property>
  <property fmtid="{D5CDD505-2E9C-101B-9397-08002B2CF9AE}" pid="16" name="ECDC_Subject_what">
    <vt:lpwstr>960;#migrant|14fa46fb-4a2f-465c-b767-738c80f61413;#1160;#syndromic surveillance|39f62c78-0d4f-411e-b35f-ea04932ea726</vt:lpwstr>
  </property>
  <property fmtid="{D5CDD505-2E9C-101B-9397-08002B2CF9AE}" pid="17" name="ECDC_DMS_Communication_Document_Type">
    <vt:lpwstr>1258;#source files|7e04fc0f-9090-45ba-b113-0c8fbf5220ec</vt:lpwstr>
  </property>
</Properties>
</file>