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xl/charts/colors3.xml" ContentType="application/vnd.ms-office.chartcolorstyle+xml"/>
  <Override PartName="/xl/charts/style3.xml" ContentType="application/vnd.ms-office.chart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bookViews>
    <workbookView xWindow="0" yWindow="0" windowWidth="19200" windowHeight="8820" activeTab="0"/>
  </bookViews>
  <sheets>
    <sheet name="Introduction" sheetId="8" r:id="rId1"/>
    <sheet name="Data" sheetId="1" r:id="rId2"/>
    <sheet name="Graphs" sheetId="7" r:id="rId3"/>
    <sheet name="Fomulas" sheetId="6" state="hidden" r:id="rId4"/>
  </sheets>
  <externalReferences>
    <externalReference r:id="rId7"/>
  </externalReferences>
  <definedNames>
    <definedName name="AlphaCI">'Data'!$U$2</definedName>
    <definedName name="Att">#REF!</definedName>
    <definedName name="case">#REF!</definedName>
    <definedName name="Intersect">'Data'!#REF!</definedName>
    <definedName name="pop">'Data'!$U$5</definedName>
    <definedName name="RanFact">'Data'!#REF!</definedName>
    <definedName name="Slope">'Data'!#REF!</definedName>
    <definedName name="Thresh1">'Data'!$U$3</definedName>
    <definedName name="Thresh2">'Data'!$U$4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<sst xmlns="http://schemas.openxmlformats.org/spreadsheetml/2006/main" count="60" uniqueCount="41">
  <si>
    <t>Date</t>
  </si>
  <si>
    <t>Cases</t>
  </si>
  <si>
    <t>Expected</t>
  </si>
  <si>
    <t>Prob</t>
  </si>
  <si>
    <t>Attendance</t>
  </si>
  <si>
    <t>Population</t>
  </si>
  <si>
    <t>Poisson</t>
  </si>
  <si>
    <t>Binomial rate</t>
  </si>
  <si>
    <t>PropMorb</t>
  </si>
  <si>
    <t>Rate</t>
  </si>
  <si>
    <t>Expected2</t>
  </si>
  <si>
    <t>Prob3</t>
  </si>
  <si>
    <t>Expected6</t>
  </si>
  <si>
    <t>Prob7</t>
  </si>
  <si>
    <t>Binomial. Proportional Morbidity</t>
  </si>
  <si>
    <t>Binomial, rate</t>
  </si>
  <si>
    <t>Confidence interval</t>
  </si>
  <si>
    <t>CI, low</t>
  </si>
  <si>
    <t>CI, high</t>
  </si>
  <si>
    <t>CI, low2</t>
  </si>
  <si>
    <t>CI, high3</t>
  </si>
  <si>
    <t>CI, low3</t>
  </si>
  <si>
    <t>CI, high4</t>
  </si>
  <si>
    <t>Outbreak</t>
  </si>
  <si>
    <t>Increase</t>
  </si>
  <si>
    <t>Parameter</t>
  </si>
  <si>
    <t>Value</t>
  </si>
  <si>
    <t>Daily data</t>
  </si>
  <si>
    <t>Binomial, proportional morbidity</t>
  </si>
  <si>
    <t>p threshold 1</t>
  </si>
  <si>
    <t>p threshold 2</t>
  </si>
  <si>
    <t>Rate expression</t>
  </si>
  <si>
    <t>Introduction</t>
  </si>
  <si>
    <t>Data tab</t>
  </si>
  <si>
    <t>The data tab contain the table where the data should be entered for cases, attendance at the clinic and population for a given syndrome. Columns B, C and D can be updated as new data is collected everyday. Note that the graph will not update the range of data presented automatically.</t>
  </si>
  <si>
    <t>This tab includes a table labeled parameters in column T and U. These are used to setup the level of confidence desired for the calculation of the confidence interval, the two thresholds used for flagging record in green or red, and the unit of population used for expressing the incidence rate.</t>
  </si>
  <si>
    <t>Graph tab</t>
  </si>
  <si>
    <t>The graph tab presents a graphical representation of the data according to the three expressions of the indicators. Note that the graphs will not adjust automatically to new data added in the data tab.</t>
  </si>
  <si>
    <t>Contact</t>
  </si>
  <si>
    <t>For any question regarding this spreadsheet, contact support@ecdc.europa.eu</t>
  </si>
  <si>
    <t>This document supports the handbook on syndromic surveillance in migrant centres. It is aimed at providing an example of calculation of thresholds for number of cases, incidence rates and proportional morbidity according to the methodology presented in the handbook.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</si>
</sst>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0.0%"/>
    <numFmt numFmtId="166" formatCode="0.000%"/>
    <numFmt numFmtId="167" formatCode="#\ ??/1000"/>
    <numFmt numFmtId="168" formatCode="_-* #,##0.0000_-;\-* #,##0.0000_-;_-* &quot;-&quot;??_-;_-@_-"/>
    <numFmt numFmtId="169" formatCode="0.0000"/>
    <numFmt numFmtId="170" formatCode="_-* #,##0.00&quot;/1000&quot;"/>
    <numFmt numFmtId="177" formatCode="General"/>
    <numFmt numFmtId="178" formatCode="0"/>
    <numFmt numFmtId="179" formatCode="dd/mm/yyyy"/>
  </numFmts>
  <fonts count="8">
    <font>
      <sz val="11"/>
      <color theme="1"/>
      <name val="Calibri"/>
      <family val="2"/>
      <scheme val="minor"/>
    </font>
    <font>
      <sz val="10"/>
      <name val="Arial"/>
      <family val="2"/>
    </font>
    <font>
      <b/>
      <sz val="11"/>
      <color theme="0"/>
      <name val="Calibri"/>
      <family val="2"/>
      <scheme val="minor"/>
    </font>
    <font>
      <i/>
      <sz val="11"/>
      <color theme="5" tint="-0.24993999302387238"/>
      <name val="Calibri"/>
      <family val="2"/>
      <scheme val="minor"/>
    </font>
    <font>
      <b/>
      <sz val="16"/>
      <color theme="9" tint="-0.24997000396251678"/>
      <name val="Calibri"/>
      <family val="2"/>
      <scheme val="minor"/>
    </font>
    <font>
      <sz val="10"/>
      <color theme="1" tint="0.35"/>
      <name val="Calibri"/>
      <family val="2"/>
    </font>
    <font>
      <sz val="9"/>
      <color theme="1" tint="0.35"/>
      <name val="+mn-cs"/>
      <family val="2"/>
    </font>
    <font>
      <sz val="9"/>
      <color theme="1" tint="0.35"/>
      <name val="Calibri"/>
      <family val="2"/>
    </font>
  </fonts>
  <fills count="4">
    <fill>
      <patternFill/>
    </fill>
    <fill>
      <patternFill patternType="gray125"/>
    </fill>
    <fill>
      <patternFill patternType="solid">
        <fgColor indexed="65"/>
        <bgColor indexed="64"/>
      </patternFill>
    </fill>
    <fill>
      <patternFill patternType="solid">
        <fgColor theme="9"/>
        <bgColor indexed="64"/>
      </patternFill>
    </fill>
  </fills>
  <borders count="6">
    <border>
      <left/>
      <right/>
      <top/>
      <bottom/>
      <diagonal/>
    </border>
    <border>
      <left style="thin"/>
      <right/>
      <top/>
      <bottom/>
    </border>
    <border>
      <left/>
      <right style="thin"/>
      <top/>
      <bottom/>
    </border>
    <border>
      <left style="thin"/>
      <right/>
      <top style="thin">
        <color theme="9" tint="0.39998000860214233"/>
      </top>
      <bottom style="thin">
        <color theme="9" tint="0.39998000860214233"/>
      </bottom>
    </border>
    <border>
      <left/>
      <right/>
      <top style="thin">
        <color theme="9" tint="0.39998000860214233"/>
      </top>
      <bottom style="thin">
        <color theme="9" tint="0.39998000860214233"/>
      </bottom>
    </border>
    <border>
      <left/>
      <right style="thin"/>
      <top style="thin">
        <color theme="9" tint="0.39998000860214233"/>
      </top>
      <bottom style="thin">
        <color theme="9" tint="0.3999800086021423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14" fontId="0" fillId="0" borderId="0" xfId="0" applyNumberFormat="1"/>
    <xf numFmtId="0" fontId="3" fillId="2" borderId="0" xfId="0" applyFont="1" applyFill="1"/>
    <xf numFmtId="165" fontId="3" fillId="2" borderId="0" xfId="15" applyNumberFormat="1" applyFont="1" applyFill="1"/>
    <xf numFmtId="164" fontId="3" fillId="2" borderId="0" xfId="0" applyNumberFormat="1" applyFont="1" applyFill="1"/>
    <xf numFmtId="165" fontId="3" fillId="2" borderId="0" xfId="0" applyNumberFormat="1" applyFont="1" applyFill="1"/>
    <xf numFmtId="166" fontId="3" fillId="2" borderId="0" xfId="0" applyNumberFormat="1" applyFont="1" applyFill="1"/>
    <xf numFmtId="167" fontId="3" fillId="2" borderId="0" xfId="15" applyNumberFormat="1" applyFont="1" applyFill="1"/>
    <xf numFmtId="1" fontId="0" fillId="0" borderId="0" xfId="0" applyNumberFormat="1"/>
    <xf numFmtId="0" fontId="0" fillId="0" borderId="1" xfId="0" applyBorder="1"/>
    <xf numFmtId="0" fontId="0" fillId="0" borderId="0" xfId="0" applyBorder="1"/>
    <xf numFmtId="0" fontId="3" fillId="2" borderId="1" xfId="0" applyFont="1" applyFill="1" applyBorder="1"/>
    <xf numFmtId="0" fontId="3" fillId="2" borderId="0" xfId="0" applyFont="1" applyFill="1" applyBorder="1"/>
    <xf numFmtId="164" fontId="3" fillId="2" borderId="1" xfId="0" applyNumberFormat="1" applyFont="1" applyFill="1" applyBorder="1"/>
    <xf numFmtId="0" fontId="0" fillId="0" borderId="2" xfId="0" applyBorder="1"/>
    <xf numFmtId="0" fontId="3" fillId="2" borderId="2" xfId="0" applyFont="1" applyFill="1" applyBorder="1"/>
    <xf numFmtId="165" fontId="3" fillId="2" borderId="1" xfId="15" applyNumberFormat="1" applyFont="1" applyFill="1" applyBorder="1"/>
    <xf numFmtId="165" fontId="3" fillId="2" borderId="0" xfId="15" applyNumberFormat="1" applyFont="1" applyFill="1" applyBorder="1"/>
    <xf numFmtId="165" fontId="3" fillId="2" borderId="0" xfId="0" applyNumberFormat="1" applyFont="1" applyFill="1" applyBorder="1"/>
    <xf numFmtId="165" fontId="3" fillId="2" borderId="2" xfId="0" applyNumberFormat="1" applyFont="1" applyFill="1" applyBorder="1"/>
    <xf numFmtId="165" fontId="3" fillId="2" borderId="2" xfId="15" applyNumberFormat="1" applyFont="1" applyFill="1" applyBorder="1"/>
    <xf numFmtId="1" fontId="0" fillId="0" borderId="1" xfId="0" applyNumberFormat="1" applyBorder="1"/>
    <xf numFmtId="43" fontId="3" fillId="2" borderId="0" xfId="18" applyNumberFormat="1" applyFont="1" applyFill="1" applyBorder="1"/>
    <xf numFmtId="43" fontId="3" fillId="2" borderId="2" xfId="18" applyNumberFormat="1" applyFont="1" applyFill="1" applyBorder="1"/>
    <xf numFmtId="169" fontId="3" fillId="2" borderId="0" xfId="0" applyNumberFormat="1" applyFont="1" applyFill="1" applyBorder="1"/>
    <xf numFmtId="168" fontId="3" fillId="2" borderId="0" xfId="0" applyNumberFormat="1" applyFont="1" applyFill="1" applyBorder="1"/>
    <xf numFmtId="170" fontId="3" fillId="2" borderId="1" xfId="18" applyNumberFormat="1" applyFont="1" applyFill="1" applyBorder="1"/>
    <xf numFmtId="170" fontId="3" fillId="2" borderId="0" xfId="18" applyNumberFormat="1" applyFont="1" applyFill="1" applyBorder="1"/>
    <xf numFmtId="170" fontId="3" fillId="2" borderId="2" xfId="18" applyNumberFormat="1" applyFont="1" applyFill="1" applyBorder="1"/>
    <xf numFmtId="2" fontId="0" fillId="0" borderId="0" xfId="0" applyNumberFormat="1"/>
    <xf numFmtId="0" fontId="0" fillId="0" borderId="0" xfId="0" applyAlignment="1">
      <alignment horizontal="left" vertical="top" wrapText="1"/>
    </xf>
    <xf numFmtId="0" fontId="4" fillId="0" borderId="0" xfId="0" applyFont="1" applyAlignment="1">
      <alignment horizontal="left" vertical="top" wrapText="1"/>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0" fillId="0" borderId="0" xfId="0" applyAlignment="1">
      <alignment horizontal="center"/>
    </xf>
  </cellXfs>
  <cellStyles count="6">
    <cellStyle name="Normal" xfId="0"/>
    <cellStyle name="Percent" xfId="15"/>
    <cellStyle name="Currency" xfId="16"/>
    <cellStyle name="Currency [0]" xfId="17"/>
    <cellStyle name="Comma" xfId="18"/>
    <cellStyle name="Comma [0]" xfId="19"/>
  </cellStyles>
  <dxfs count="37">
    <dxf>
      <font>
        <b val="0"/>
        <i/>
        <u val="none"/>
        <strike val="0"/>
        <sz val="11"/>
        <name val="Calibri"/>
        <color theme="5" tint="-0.24993999302387238"/>
        <condense val="0"/>
        <extend val="0"/>
      </font>
      <numFmt numFmtId="167" formatCode="#\ ??/1000"/>
      <fill>
        <patternFill patternType="solid"/>
      </fill>
    </dxf>
    <dxf>
      <font>
        <b val="0"/>
        <i/>
        <u val="none"/>
        <strike val="0"/>
        <sz val="11"/>
        <name val="Calibri"/>
        <color theme="5" tint="-0.24993999302387238"/>
        <condense val="0"/>
        <extend val="0"/>
      </font>
      <numFmt numFmtId="167" formatCode="#\ ??/1000"/>
      <fill>
        <patternFill patternType="solid"/>
      </fill>
    </dxf>
    <dxf>
      <font>
        <b val="0"/>
        <i/>
        <u val="none"/>
        <strike val="0"/>
        <sz val="11"/>
        <name val="Calibri"/>
        <color theme="5" tint="-0.24993999302387238"/>
        <condense val="0"/>
        <extend val="0"/>
      </font>
      <numFmt numFmtId="166" formatCode="0.000%"/>
      <fill>
        <patternFill patternType="solid"/>
      </fill>
    </dxf>
    <dxf>
      <font>
        <b val="0"/>
        <i/>
        <u val="none"/>
        <strike val="0"/>
        <sz val="11"/>
        <name val="Calibri"/>
        <color theme="5" tint="-0.24993999302387238"/>
        <condense val="0"/>
        <extend val="0"/>
      </font>
      <numFmt numFmtId="166" formatCode="0.000%"/>
      <fill>
        <patternFill patternType="solid"/>
      </fill>
    </dxf>
    <dxf>
      <font>
        <b val="0"/>
        <i/>
        <u val="none"/>
        <strike val="0"/>
        <sz val="11"/>
        <name val="Calibri"/>
        <color theme="5" tint="-0.24993999302387238"/>
        <condense val="0"/>
        <extend val="0"/>
      </font>
      <numFmt numFmtId="166" formatCode="0.000%"/>
      <fill>
        <patternFill patternType="solid"/>
      </fill>
    </dxf>
    <dxf>
      <font>
        <b val="0"/>
        <i/>
        <u val="none"/>
        <strike val="0"/>
        <sz val="11"/>
        <name val="Calibri"/>
        <color theme="5" tint="-0.24993999302387238"/>
        <condense val="0"/>
        <extend val="0"/>
      </font>
      <numFmt numFmtId="165" formatCode="0.0%"/>
      <fill>
        <patternFill patternType="solid"/>
      </fill>
    </dxf>
    <dxf>
      <font>
        <b val="0"/>
        <i/>
        <u val="none"/>
        <strike val="0"/>
        <sz val="11"/>
        <name val="Calibri"/>
        <color theme="5" tint="-0.24993999302387238"/>
        <condense val="0"/>
        <extend val="0"/>
      </font>
      <numFmt numFmtId="165" formatCode="0.0%"/>
      <fill>
        <patternFill patternType="solid"/>
      </fill>
    </dxf>
    <dxf>
      <font>
        <b val="0"/>
        <i/>
        <u val="none"/>
        <strike val="0"/>
        <sz val="11"/>
        <name val="Calibri"/>
        <color theme="5" tint="-0.24993999302387238"/>
      </font>
      <fill>
        <patternFill patternType="solid"/>
      </fill>
    </dxf>
    <dxf>
      <font>
        <b val="0"/>
        <i/>
        <u val="none"/>
        <strike val="0"/>
        <sz val="11"/>
        <name val="Calibri"/>
        <color theme="5" tint="-0.24993999302387238"/>
        <condense val="0"/>
        <extend val="0"/>
      </font>
      <numFmt numFmtId="165" formatCode="0.0%"/>
      <fill>
        <patternFill patternType="solid"/>
      </fill>
    </dxf>
    <dxf>
      <font>
        <b val="0"/>
        <i/>
        <u val="none"/>
        <strike val="0"/>
        <sz val="11"/>
        <name val="Calibri"/>
        <color theme="5" tint="-0.24993999302387238"/>
        <condense val="0"/>
        <extend val="0"/>
      </font>
      <numFmt numFmtId="165" formatCode="0.0%"/>
      <fill>
        <patternFill patternType="solid"/>
      </fill>
    </dxf>
    <dxf>
      <font>
        <b val="0"/>
        <i/>
        <u val="none"/>
        <strike val="0"/>
        <sz val="11"/>
        <name val="Calibri"/>
        <color theme="5" tint="-0.24993999302387238"/>
      </font>
      <numFmt numFmtId="177" formatCode="General"/>
      <fill>
        <patternFill patternType="solid"/>
      </fill>
    </dxf>
    <dxf>
      <font>
        <b val="0"/>
        <i/>
        <u val="none"/>
        <strike val="0"/>
        <sz val="11"/>
        <name val="Calibri"/>
        <color theme="5" tint="-0.24993999302387238"/>
      </font>
      <numFmt numFmtId="177" formatCode="General"/>
      <fill>
        <patternFill patternType="solid"/>
      </fill>
    </dxf>
    <dxf>
      <font>
        <b val="0"/>
        <i/>
        <u val="none"/>
        <strike val="0"/>
        <sz val="11"/>
        <name val="Calibri"/>
        <color theme="5" tint="-0.24993999302387238"/>
      </font>
      <fill>
        <patternFill patternType="solid"/>
      </fill>
    </dxf>
    <dxf>
      <font>
        <b val="0"/>
        <i/>
        <u val="none"/>
        <strike val="0"/>
        <sz val="11"/>
        <name val="Calibri"/>
        <color theme="5" tint="-0.24993999302387238"/>
      </font>
      <numFmt numFmtId="164" formatCode="0.0"/>
      <fill>
        <patternFill patternType="solid"/>
      </fill>
    </dxf>
    <dxf>
      <numFmt numFmtId="177" formatCode="General"/>
    </dxf>
    <dxf>
      <numFmt numFmtId="178" formatCode="0"/>
    </dxf>
    <dxf>
      <numFmt numFmtId="179" formatCode="dd/mm/yyyy"/>
    </dxf>
    <dxf>
      <font>
        <b val="0"/>
        <i val="0"/>
        <u val="none"/>
        <strike val="0"/>
        <sz val="11"/>
        <name val="Calibri"/>
        <color rgb="FF000000"/>
        <condense val="0"/>
        <extend val="0"/>
      </font>
    </dxf>
    <dxf>
      <font>
        <b val="0"/>
        <i/>
        <u val="none"/>
        <strike val="0"/>
        <sz val="11"/>
        <name val="Calibri"/>
        <color theme="5" tint="-0.24993999302387238"/>
        <condense val="0"/>
        <extend val="0"/>
      </font>
      <numFmt numFmtId="170" formatCode="_-* #,##0.00&quot;/1000&quot;"/>
      <fill>
        <patternFill patternType="solid"/>
      </fill>
      <border>
        <left/>
        <right style="thin"/>
        <top/>
        <bottom/>
      </border>
    </dxf>
    <dxf>
      <font>
        <b val="0"/>
        <i/>
        <u val="none"/>
        <strike val="0"/>
        <sz val="11"/>
        <name val="Calibri"/>
        <color theme="5" tint="-0.24993999302387238"/>
        <condense val="0"/>
        <extend val="0"/>
      </font>
      <numFmt numFmtId="170" formatCode="_-* #,##0.00&quot;/1000&quot;"/>
      <fill>
        <patternFill patternType="solid"/>
      </fill>
    </dxf>
    <dxf>
      <font>
        <b val="0"/>
        <i/>
        <u val="none"/>
        <strike val="0"/>
        <sz val="11"/>
        <name val="Calibri"/>
        <color theme="5" tint="-0.24993999302387238"/>
        <condense val="0"/>
        <extend val="0"/>
      </font>
      <numFmt numFmtId="43" formatCode="_-* #,##0.00_-;\-* #,##0.00_-;_-* &quot;-&quot;??_-;_-@_-"/>
      <fill>
        <patternFill patternType="solid"/>
      </fill>
    </dxf>
    <dxf>
      <font>
        <b val="0"/>
        <i/>
        <u val="none"/>
        <strike val="0"/>
        <sz val="11"/>
        <name val="Calibri"/>
        <color theme="5" tint="-0.24993999302387238"/>
        <condense val="0"/>
        <extend val="0"/>
      </font>
      <numFmt numFmtId="43" formatCode="_-* #,##0.00_-;\-* #,##0.00_-;_-* &quot;-&quot;??_-;_-@_-"/>
      <fill>
        <patternFill patternType="solid"/>
      </fill>
    </dxf>
    <dxf>
      <font>
        <b val="0"/>
        <i/>
        <u val="none"/>
        <strike val="0"/>
        <sz val="11"/>
        <name val="Calibri"/>
        <color theme="5" tint="-0.24993999302387238"/>
        <condense val="0"/>
        <extend val="0"/>
      </font>
      <numFmt numFmtId="170" formatCode="_-* #,##0.00&quot;/1000&quot;"/>
      <fill>
        <patternFill patternType="solid"/>
      </fill>
      <border>
        <left style="thin"/>
        <right/>
        <top/>
        <bottom/>
      </border>
    </dxf>
    <dxf>
      <font>
        <b val="0"/>
        <i/>
        <u val="none"/>
        <strike val="0"/>
        <sz val="11"/>
        <name val="Calibri"/>
        <color theme="5" tint="-0.24993999302387238"/>
        <condense val="0"/>
        <extend val="0"/>
      </font>
      <numFmt numFmtId="165" formatCode="0.0%"/>
      <fill>
        <patternFill patternType="solid"/>
      </fill>
      <border>
        <left/>
        <right style="thin"/>
        <top/>
        <bottom/>
        <vertical/>
        <horizontal/>
      </border>
    </dxf>
    <dxf>
      <font>
        <b val="0"/>
        <i/>
        <u val="none"/>
        <strike val="0"/>
        <sz val="11"/>
        <name val="Calibri"/>
        <color theme="5" tint="-0.24993999302387238"/>
        <condense val="0"/>
        <extend val="0"/>
      </font>
      <numFmt numFmtId="165" formatCode="0.0%"/>
      <fill>
        <patternFill patternType="solid"/>
      </fill>
    </dxf>
    <dxf>
      <font>
        <b val="0"/>
        <i/>
        <u val="none"/>
        <strike val="0"/>
        <sz val="11"/>
        <name val="Calibri"/>
        <color theme="5" tint="-0.24993999302387238"/>
      </font>
      <numFmt numFmtId="169" formatCode="0.0000"/>
      <fill>
        <patternFill patternType="solid"/>
      </fill>
    </dxf>
    <dxf>
      <font>
        <b val="0"/>
        <i/>
        <u val="none"/>
        <strike val="0"/>
        <sz val="11"/>
        <name val="Calibri"/>
        <color theme="5" tint="-0.24993999302387238"/>
        <condense val="0"/>
        <extend val="0"/>
      </font>
      <numFmt numFmtId="165" formatCode="0.0%"/>
      <fill>
        <patternFill patternType="solid"/>
      </fill>
    </dxf>
    <dxf>
      <font>
        <b val="0"/>
        <i/>
        <u val="none"/>
        <strike val="0"/>
        <sz val="11"/>
        <name val="Calibri"/>
        <color theme="5" tint="-0.24993999302387238"/>
        <condense val="0"/>
        <extend val="0"/>
      </font>
      <numFmt numFmtId="165" formatCode="0.0%"/>
      <fill>
        <patternFill patternType="solid"/>
      </fill>
      <border>
        <left style="thin"/>
        <right/>
        <top/>
        <bottom/>
        <vertical/>
        <horizontal/>
      </border>
    </dxf>
    <dxf>
      <font>
        <b val="0"/>
        <i/>
        <u val="none"/>
        <strike val="0"/>
        <sz val="11"/>
        <name val="Calibri"/>
        <color theme="5" tint="-0.24993999302387238"/>
      </font>
      <numFmt numFmtId="177" formatCode="General"/>
      <fill>
        <patternFill patternType="solid"/>
      </fill>
      <border>
        <left/>
        <right style="thin"/>
        <top/>
        <bottom/>
        <vertical/>
        <horizontal/>
      </border>
    </dxf>
    <dxf>
      <font>
        <b val="0"/>
        <i/>
        <u val="none"/>
        <strike val="0"/>
        <sz val="11"/>
        <name val="Calibri"/>
        <color theme="5" tint="-0.24993999302387238"/>
      </font>
      <numFmt numFmtId="177" formatCode="General"/>
      <fill>
        <patternFill patternType="solid"/>
      </fill>
    </dxf>
    <dxf>
      <font>
        <b val="0"/>
        <i/>
        <u val="none"/>
        <strike val="0"/>
        <sz val="11"/>
        <name val="Calibri"/>
        <color theme="5" tint="-0.24993999302387238"/>
      </font>
      <numFmt numFmtId="177" formatCode="General"/>
      <fill>
        <patternFill patternType="solid"/>
      </fill>
    </dxf>
    <dxf>
      <font>
        <b val="0"/>
        <i/>
        <u val="none"/>
        <strike val="0"/>
        <sz val="11"/>
        <name val="Calibri"/>
        <color theme="5" tint="-0.24993999302387238"/>
      </font>
      <numFmt numFmtId="164" formatCode="0.0"/>
      <fill>
        <patternFill patternType="solid"/>
      </fill>
      <border>
        <left style="thin"/>
        <right/>
        <top/>
        <bottom/>
        <vertical/>
        <horizontal/>
      </border>
    </dxf>
    <dxf>
      <border>
        <left/>
        <right style="thin"/>
        <top style="thin"/>
        <bottom style="thin"/>
        <vertical/>
        <horizontal style="thin"/>
      </border>
    </dxf>
    <dxf>
      <numFmt numFmtId="177" formatCode="General"/>
      <border>
        <left/>
        <right/>
        <top style="thin"/>
        <bottom style="thin"/>
        <vertical/>
        <horizontal style="thin"/>
      </border>
    </dxf>
    <dxf>
      <numFmt numFmtId="178" formatCode="0"/>
      <border>
        <left style="thin"/>
        <right/>
        <top style="thin"/>
        <bottom style="thin"/>
        <vertical/>
        <horizontal style="thin"/>
      </border>
    </dxf>
    <dxf>
      <numFmt numFmtId="179" formatCode="dd/mm/yyyy"/>
    </dxf>
    <dxf>
      <font>
        <b val="0"/>
        <i val="0"/>
        <u val="none"/>
        <strike val="0"/>
        <sz val="11"/>
        <name val="Calibri"/>
        <color theme="1"/>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customXml" Target="../customXml/item5.xml" /><Relationship Id="rId13" Type="http://schemas.openxmlformats.org/officeDocument/2006/relationships/customXml" Target="../customXml/item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Alert thresholds for cases, Poisson distribution</a:t>
            </a:r>
          </a:p>
        </c:rich>
      </c:tx>
      <c:layout>
        <c:manualLayout>
          <c:xMode val="edge"/>
          <c:yMode val="edge"/>
          <c:x val="0.3215"/>
          <c:y val="0.014"/>
        </c:manualLayout>
      </c:layout>
      <c:overlay val="0"/>
      <c:spPr>
        <a:noFill/>
        <a:ln>
          <a:noFill/>
        </a:ln>
      </c:spPr>
    </c:title>
    <c:plotArea>
      <c:layout>
        <c:manualLayout>
          <c:layoutTarget val="inner"/>
          <c:xMode val="edge"/>
          <c:yMode val="edge"/>
          <c:x val="0.05525"/>
          <c:y val="0.07275"/>
          <c:w val="0.94325"/>
          <c:h val="0.7765"/>
        </c:manualLayout>
      </c:layout>
      <c:lineChart>
        <c:grouping val="standard"/>
        <c:varyColors val="0"/>
        <c:ser>
          <c:idx val="0"/>
          <c:order val="0"/>
          <c:tx>
            <c:strRef>
              <c:f>Data!$B$2</c:f>
              <c:strCache>
                <c:ptCount val="1"/>
                <c:pt idx="0">
                  <c:v>Cases</c:v>
                </c:pt>
              </c:strCache>
            </c:strRef>
          </c:tx>
          <c:spPr>
            <a:ln w="22225" cap="rnd">
              <a:solidFill>
                <a:schemeClr val="accent5">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Data!$A$3:$A$26</c:f>
              <c:strCache/>
            </c:strRef>
          </c:cat>
          <c:val>
            <c:numRef>
              <c:f>Data!$B$3:$B$26</c:f>
              <c:numCache/>
            </c:numRef>
          </c:val>
          <c:smooth val="0"/>
        </c:ser>
        <c:ser>
          <c:idx val="1"/>
          <c:order val="1"/>
          <c:tx>
            <c:v>Expected (MAVG 7days)</c:v>
          </c:tx>
          <c:spPr>
            <a:ln w="12700" cap="rnd">
              <a:solidFill>
                <a:schemeClr val="accent6">
                  <a:lumMod val="75000"/>
                </a:schemeClr>
              </a:solidFill>
              <a:prstDash val="sys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Data!$A$3:$A$26</c:f>
              <c:strCache/>
            </c:strRef>
          </c:cat>
          <c:val>
            <c:numRef>
              <c:f>Data!$E$3:$E$26</c:f>
              <c:numCache/>
            </c:numRef>
          </c:val>
          <c:smooth val="0"/>
        </c:ser>
        <c:ser>
          <c:idx val="2"/>
          <c:order val="2"/>
          <c:tx>
            <c:strRef>
              <c:f>Data!$G$2</c:f>
              <c:strCache>
                <c:ptCount val="1"/>
                <c:pt idx="0">
                  <c:v>CI, low</c:v>
                </c:pt>
              </c:strCache>
            </c:strRef>
          </c:tx>
          <c:spPr>
            <a:ln w="12700" cap="rnd">
              <a:solidFill>
                <a:schemeClr val="accent1">
                  <a:lumMod val="75000"/>
                </a:schemeClr>
              </a:solidFill>
              <a:prstDash val="sys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Data!$A$3:$A$26</c:f>
              <c:strCache/>
            </c:strRef>
          </c:cat>
          <c:val>
            <c:numRef>
              <c:f>Data!$G$3:$G$26</c:f>
              <c:numCache/>
            </c:numRef>
          </c:val>
          <c:smooth val="0"/>
        </c:ser>
        <c:ser>
          <c:idx val="3"/>
          <c:order val="3"/>
          <c:tx>
            <c:strRef>
              <c:f>Data!$H$2</c:f>
              <c:strCache>
                <c:ptCount val="1"/>
                <c:pt idx="0">
                  <c:v>CI, high</c:v>
                </c:pt>
              </c:strCache>
            </c:strRef>
          </c:tx>
          <c:spPr>
            <a:ln w="12700" cap="rnd">
              <a:solidFill>
                <a:schemeClr val="accent2"/>
              </a:solidFill>
              <a:prstDash val="sys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Data!$A$3:$A$26</c:f>
              <c:strCache/>
            </c:strRef>
          </c:cat>
          <c:val>
            <c:numRef>
              <c:f>Data!$H$3:$H$26</c:f>
              <c:numCache/>
            </c:numRef>
          </c:val>
          <c:smooth val="0"/>
        </c:ser>
        <c:axId val="57394651"/>
        <c:axId val="46789812"/>
      </c:lineChart>
      <c:dateAx>
        <c:axId val="57394651"/>
        <c:scaling>
          <c:orientation val="minMax"/>
        </c:scaling>
        <c:axPos val="b"/>
        <c:delete val="0"/>
        <c:numFmt formatCode="m/d/yyyy" sourceLinked="1"/>
        <c:majorTickMark val="out"/>
        <c:minorTickMark val="none"/>
        <c:tickLblPos val="nextTo"/>
        <c:spPr>
          <a:noFill/>
          <a:ln w="9525" cap="flat" cmpd="sng">
            <a:solidFill>
              <a:schemeClr val="tx1">
                <a:lumMod val="65000"/>
                <a:lumOff val="3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789812"/>
        <c:crosses val="autoZero"/>
        <c:auto val="1"/>
        <c:baseTimeUnit val="days"/>
        <c:noMultiLvlLbl val="0"/>
      </c:dateAx>
      <c:valAx>
        <c:axId val="4678981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Number of cases</a:t>
                </a:r>
              </a:p>
            </c:rich>
          </c:tx>
          <c:layout/>
          <c:overlay val="0"/>
          <c:spPr>
            <a:noFill/>
            <a:ln>
              <a:noFill/>
            </a:ln>
          </c:spPr>
        </c:title>
        <c:delete val="0"/>
        <c:numFmt formatCode="0" sourceLinked="1"/>
        <c:majorTickMark val="out"/>
        <c:minorTickMark val="none"/>
        <c:tickLblPos val="nextTo"/>
        <c:spPr>
          <a:noFill/>
          <a:ln>
            <a:solidFill>
              <a:schemeClr val="tx1">
                <a:lumMod val="65000"/>
                <a:lumOff val="35000"/>
              </a:schemeClr>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57394651"/>
        <c:crosses val="autoZero"/>
        <c:crossBetween val="between"/>
        <c:dispUnits/>
      </c:valAx>
      <c:spPr>
        <a:noFill/>
        <a:ln>
          <a:noFill/>
        </a:ln>
      </c:spPr>
    </c:plotArea>
    <c:legend>
      <c:legendPos val="t"/>
      <c:layout>
        <c:manualLayout>
          <c:xMode val="edge"/>
          <c:yMode val="edge"/>
          <c:x val="0.195"/>
          <c:y val="0.075"/>
          <c:w val="0.6355"/>
          <c:h val="0.078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Alert thresholds for proportional morbidity, binomial distribution</a:t>
            </a:r>
          </a:p>
        </c:rich>
      </c:tx>
      <c:layout/>
      <c:overlay val="0"/>
      <c:spPr>
        <a:noFill/>
        <a:ln>
          <a:noFill/>
        </a:ln>
      </c:spPr>
    </c:title>
    <c:plotArea>
      <c:layout>
        <c:manualLayout>
          <c:layoutTarget val="inner"/>
          <c:xMode val="edge"/>
          <c:yMode val="edge"/>
          <c:x val="0.12525"/>
          <c:y val="0.07275"/>
          <c:w val="0.8695"/>
          <c:h val="0.7765"/>
        </c:manualLayout>
      </c:layout>
      <c:lineChart>
        <c:grouping val="standard"/>
        <c:varyColors val="0"/>
        <c:ser>
          <c:idx val="0"/>
          <c:order val="0"/>
          <c:tx>
            <c:v>Proportional morbidity</c:v>
          </c:tx>
          <c:spPr>
            <a:ln w="22225" cap="rnd">
              <a:solidFill>
                <a:srgbClr val="00206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Data!$A$3:$A$26</c:f>
              <c:strCache/>
            </c:strRef>
          </c:cat>
          <c:val>
            <c:numRef>
              <c:f>Data!$I$3:$I$26</c:f>
              <c:numCache/>
            </c:numRef>
          </c:val>
          <c:smooth val="0"/>
        </c:ser>
        <c:ser>
          <c:idx val="1"/>
          <c:order val="1"/>
          <c:tx>
            <c:v>Expected (MAVG 7 days)</c:v>
          </c:tx>
          <c:spPr>
            <a:ln w="12700" cap="rnd">
              <a:solidFill>
                <a:schemeClr val="accent6">
                  <a:lumMod val="75000"/>
                </a:schemeClr>
              </a:solidFill>
              <a:prstDash val="sys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Data!$A$3:$A$26</c:f>
              <c:strCache/>
            </c:strRef>
          </c:cat>
          <c:val>
            <c:numRef>
              <c:f>Data!$J$3:$J$26</c:f>
              <c:numCache/>
            </c:numRef>
          </c:val>
          <c:smooth val="0"/>
        </c:ser>
        <c:ser>
          <c:idx val="2"/>
          <c:order val="2"/>
          <c:tx>
            <c:strRef>
              <c:f>Data!$G$2</c:f>
              <c:strCache>
                <c:ptCount val="1"/>
                <c:pt idx="0">
                  <c:v>CI, low</c:v>
                </c:pt>
              </c:strCache>
            </c:strRef>
          </c:tx>
          <c:spPr>
            <a:ln w="12700" cap="rnd">
              <a:solidFill>
                <a:schemeClr val="accent1">
                  <a:lumMod val="75000"/>
                </a:schemeClr>
              </a:solidFill>
              <a:prstDash val="sys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Data!$A$3:$A$26</c:f>
              <c:strCache/>
            </c:strRef>
          </c:cat>
          <c:val>
            <c:numRef>
              <c:f>Data!$L$3:$L$26</c:f>
              <c:numCache/>
            </c:numRef>
          </c:val>
          <c:smooth val="0"/>
        </c:ser>
        <c:ser>
          <c:idx val="3"/>
          <c:order val="3"/>
          <c:tx>
            <c:strRef>
              <c:f>Data!$H$2</c:f>
              <c:strCache>
                <c:ptCount val="1"/>
                <c:pt idx="0">
                  <c:v>CI, high</c:v>
                </c:pt>
              </c:strCache>
            </c:strRef>
          </c:tx>
          <c:spPr>
            <a:ln w="12700" cap="rnd">
              <a:solidFill>
                <a:schemeClr val="accent2">
                  <a:lumMod val="75000"/>
                </a:schemeClr>
              </a:solidFill>
              <a:prstDash val="sys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Data!$A$3:$A$26</c:f>
              <c:strCache/>
            </c:strRef>
          </c:cat>
          <c:val>
            <c:numRef>
              <c:f>Data!$M$3:$M$26</c:f>
              <c:numCache/>
            </c:numRef>
          </c:val>
          <c:smooth val="0"/>
        </c:ser>
        <c:axId val="18455125"/>
        <c:axId val="31878398"/>
      </c:lineChart>
      <c:dateAx>
        <c:axId val="18455125"/>
        <c:scaling>
          <c:orientation val="minMax"/>
        </c:scaling>
        <c:axPos val="b"/>
        <c:delete val="0"/>
        <c:numFmt formatCode="m/d/yyyy" sourceLinked="1"/>
        <c:majorTickMark val="out"/>
        <c:minorTickMark val="none"/>
        <c:tickLblPos val="nextTo"/>
        <c:spPr>
          <a:noFill/>
          <a:ln w="9525" cap="flat" cmpd="sng">
            <a:solidFill>
              <a:schemeClr val="tx1">
                <a:lumMod val="65000"/>
                <a:lumOff val="3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878398"/>
        <c:crosses val="autoZero"/>
        <c:auto val="1"/>
        <c:baseTimeUnit val="days"/>
        <c:noMultiLvlLbl val="0"/>
      </c:dateAx>
      <c:valAx>
        <c:axId val="31878398"/>
        <c:scaling>
          <c:orientation val="minMax"/>
          <c:max val="0.14"/>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Proportion of cases/attendance</a:t>
                </a:r>
              </a:p>
            </c:rich>
          </c:tx>
          <c:layout/>
          <c:overlay val="0"/>
          <c:spPr>
            <a:noFill/>
            <a:ln>
              <a:noFill/>
            </a:ln>
          </c:spPr>
        </c:title>
        <c:delete val="0"/>
        <c:numFmt formatCode="0.0%" sourceLinked="1"/>
        <c:majorTickMark val="out"/>
        <c:minorTickMark val="none"/>
        <c:tickLblPos val="nextTo"/>
        <c:spPr>
          <a:noFill/>
          <a:ln>
            <a:solidFill>
              <a:schemeClr val="tx1">
                <a:lumMod val="65000"/>
                <a:lumOff val="35000"/>
              </a:schemeClr>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18455125"/>
        <c:crosses val="autoZero"/>
        <c:crossBetween val="between"/>
        <c:dispUnits/>
      </c:valAx>
      <c:spPr>
        <a:noFill/>
        <a:ln>
          <a:noFill/>
        </a:ln>
      </c:spPr>
    </c:plotArea>
    <c:legend>
      <c:legendPos val="t"/>
      <c:layout>
        <c:manualLayout>
          <c:xMode val="edge"/>
          <c:yMode val="edge"/>
          <c:x val="0.19875"/>
          <c:y val="0.09825"/>
          <c:w val="0.60225"/>
          <c:h val="0.078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Alert thresholds for incidence rates, binomial distribution</a:t>
            </a:r>
          </a:p>
        </c:rich>
      </c:tx>
      <c:layout/>
      <c:overlay val="0"/>
      <c:spPr>
        <a:noFill/>
        <a:ln>
          <a:noFill/>
        </a:ln>
      </c:spPr>
    </c:title>
    <c:plotArea>
      <c:layout>
        <c:manualLayout>
          <c:layoutTarget val="inner"/>
          <c:xMode val="edge"/>
          <c:yMode val="edge"/>
          <c:x val="0.13475"/>
          <c:y val="0.07075"/>
          <c:w val="0.86"/>
          <c:h val="0.72525"/>
        </c:manualLayout>
      </c:layout>
      <c:lineChart>
        <c:grouping val="standard"/>
        <c:varyColors val="0"/>
        <c:ser>
          <c:idx val="0"/>
          <c:order val="0"/>
          <c:tx>
            <c:v>Incidence rate</c:v>
          </c:tx>
          <c:spPr>
            <a:ln w="22225" cap="rnd">
              <a:solidFill>
                <a:schemeClr val="accent5">
                  <a:lumMod val="5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Data!$A$3:$A$26</c:f>
              <c:strCache/>
            </c:strRef>
          </c:cat>
          <c:val>
            <c:numRef>
              <c:f>Data!$N$3:$N$26</c:f>
              <c:numCache/>
            </c:numRef>
          </c:val>
          <c:smooth val="0"/>
        </c:ser>
        <c:ser>
          <c:idx val="1"/>
          <c:order val="1"/>
          <c:tx>
            <c:v>Expected (MAVG 7 days)</c:v>
          </c:tx>
          <c:spPr>
            <a:ln w="12700" cap="rnd">
              <a:solidFill>
                <a:schemeClr val="accent6">
                  <a:lumMod val="75000"/>
                </a:schemeClr>
              </a:solidFill>
              <a:prstDash val="sys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Data!$A$3:$A$26</c:f>
              <c:strCache/>
            </c:strRef>
          </c:cat>
          <c:val>
            <c:numRef>
              <c:f>Data!$O$3:$O$26</c:f>
              <c:numCache/>
            </c:numRef>
          </c:val>
          <c:smooth val="0"/>
        </c:ser>
        <c:ser>
          <c:idx val="2"/>
          <c:order val="2"/>
          <c:tx>
            <c:strRef>
              <c:f>Data!$G$2</c:f>
              <c:strCache>
                <c:ptCount val="1"/>
                <c:pt idx="0">
                  <c:v>CI, low</c:v>
                </c:pt>
              </c:strCache>
            </c:strRef>
          </c:tx>
          <c:spPr>
            <a:ln w="12700" cap="rnd">
              <a:solidFill>
                <a:schemeClr val="accent1">
                  <a:lumMod val="75000"/>
                </a:schemeClr>
              </a:solidFill>
              <a:prstDash val="sys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Data!$A$3:$A$26</c:f>
              <c:strCache/>
            </c:strRef>
          </c:cat>
          <c:val>
            <c:numRef>
              <c:f>Data!$Q$3:$Q$26</c:f>
              <c:numCache/>
            </c:numRef>
          </c:val>
          <c:smooth val="0"/>
        </c:ser>
        <c:ser>
          <c:idx val="3"/>
          <c:order val="3"/>
          <c:tx>
            <c:strRef>
              <c:f>Data!$H$2</c:f>
              <c:strCache>
                <c:ptCount val="1"/>
                <c:pt idx="0">
                  <c:v>CI, high</c:v>
                </c:pt>
              </c:strCache>
            </c:strRef>
          </c:tx>
          <c:spPr>
            <a:ln w="12700" cap="rnd">
              <a:solidFill>
                <a:schemeClr val="accent2">
                  <a:lumMod val="75000"/>
                </a:schemeClr>
              </a:solidFill>
              <a:prstDash val="sys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Data!$A$3:$A$26</c:f>
              <c:strCache/>
            </c:strRef>
          </c:cat>
          <c:val>
            <c:numRef>
              <c:f>Data!$R$3:$R$26</c:f>
              <c:numCache/>
            </c:numRef>
          </c:val>
          <c:smooth val="0"/>
        </c:ser>
        <c:axId val="18470127"/>
        <c:axId val="32013416"/>
      </c:lineChart>
      <c:dateAx>
        <c:axId val="18470127"/>
        <c:scaling>
          <c:orientation val="minMax"/>
        </c:scaling>
        <c:axPos val="b"/>
        <c:delete val="0"/>
        <c:numFmt formatCode="m/d/yyyy" sourceLinked="1"/>
        <c:majorTickMark val="out"/>
        <c:minorTickMark val="none"/>
        <c:tickLblPos val="nextTo"/>
        <c:spPr>
          <a:noFill/>
          <a:ln w="9525" cap="flat" cmpd="sng">
            <a:solidFill>
              <a:schemeClr val="tx1">
                <a:lumMod val="65000"/>
                <a:lumOff val="3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2013416"/>
        <c:crosses val="autoZero"/>
        <c:auto val="1"/>
        <c:baseTimeUnit val="days"/>
        <c:noMultiLvlLbl val="0"/>
      </c:dateAx>
      <c:valAx>
        <c:axId val="32013416"/>
        <c:scaling>
          <c:orientation val="minMax"/>
          <c:max val="14"/>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Incidence</a:t>
                </a:r>
                <a:r>
                  <a:rPr lang="en-US" cap="none" sz="1000" b="0" i="0" u="none" baseline="0">
                    <a:solidFill>
                      <a:schemeClr val="tx1">
                        <a:lumMod val="65000"/>
                        <a:lumOff val="35000"/>
                      </a:schemeClr>
                    </a:solidFill>
                    <a:latin typeface="+mn-lt"/>
                    <a:ea typeface="Calibri"/>
                    <a:cs typeface="Calibri"/>
                  </a:rPr>
                  <a:t> rates</a:t>
                </a:r>
              </a:p>
            </c:rich>
          </c:tx>
          <c:layout/>
          <c:overlay val="0"/>
          <c:spPr>
            <a:noFill/>
            <a:ln>
              <a:noFill/>
            </a:ln>
          </c:spPr>
        </c:title>
        <c:delete val="0"/>
        <c:numFmt formatCode="_-* #,##0.00&quot;/1000&quot;" sourceLinked="1"/>
        <c:majorTickMark val="out"/>
        <c:minorTickMark val="none"/>
        <c:tickLblPos val="nextTo"/>
        <c:spPr>
          <a:noFill/>
          <a:ln>
            <a:solidFill>
              <a:schemeClr val="tx1">
                <a:lumMod val="65000"/>
                <a:lumOff val="35000"/>
              </a:schemeClr>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18470127"/>
        <c:crosses val="autoZero"/>
        <c:crossBetween val="between"/>
        <c:dispUnits/>
      </c:valAx>
      <c:spPr>
        <a:noFill/>
        <a:ln>
          <a:noFill/>
          <a:prstDash val="sysDot"/>
        </a:ln>
      </c:spPr>
    </c:plotArea>
    <c:legend>
      <c:legendPos val="t"/>
      <c:layout>
        <c:manualLayout>
          <c:xMode val="edge"/>
          <c:yMode val="edge"/>
          <c:x val="0.232"/>
          <c:y val="0.10275"/>
          <c:w val="0.6735"/>
          <c:h val="0.078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0</xdr:rowOff>
    </xdr:from>
    <xdr:to>
      <xdr:col>12</xdr:col>
      <xdr:colOff>381000</xdr:colOff>
      <xdr:row>14</xdr:row>
      <xdr:rowOff>47625</xdr:rowOff>
    </xdr:to>
    <xdr:graphicFrame macro="">
      <xdr:nvGraphicFramePr>
        <xdr:cNvPr id="2" name="Chart 1"/>
        <xdr:cNvGraphicFramePr/>
      </xdr:nvGraphicFramePr>
      <xdr:xfrm>
        <a:off x="781050" y="0"/>
        <a:ext cx="6915150" cy="2714625"/>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11</xdr:row>
      <xdr:rowOff>38100</xdr:rowOff>
    </xdr:from>
    <xdr:to>
      <xdr:col>12</xdr:col>
      <xdr:colOff>409575</xdr:colOff>
      <xdr:row>24</xdr:row>
      <xdr:rowOff>133350</xdr:rowOff>
    </xdr:to>
    <xdr:graphicFrame macro="">
      <xdr:nvGraphicFramePr>
        <xdr:cNvPr id="3" name="Chart 1"/>
        <xdr:cNvGraphicFramePr/>
      </xdr:nvGraphicFramePr>
      <xdr:xfrm>
        <a:off x="257175" y="2133600"/>
        <a:ext cx="7467600" cy="2571750"/>
      </xdr:xfrm>
      <a:graphic>
        <a:graphicData uri="http://schemas.openxmlformats.org/drawingml/2006/chart">
          <c:chart xmlns:c="http://schemas.openxmlformats.org/drawingml/2006/chart" r:id="rId2"/>
        </a:graphicData>
      </a:graphic>
    </xdr:graphicFrame>
    <xdr:clientData/>
  </xdr:twoCellAnchor>
  <xdr:twoCellAnchor>
    <xdr:from>
      <xdr:col>0</xdr:col>
      <xdr:colOff>200025</xdr:colOff>
      <xdr:row>23</xdr:row>
      <xdr:rowOff>28575</xdr:rowOff>
    </xdr:from>
    <xdr:to>
      <xdr:col>12</xdr:col>
      <xdr:colOff>371475</xdr:colOff>
      <xdr:row>38</xdr:row>
      <xdr:rowOff>133350</xdr:rowOff>
    </xdr:to>
    <xdr:graphicFrame macro="">
      <xdr:nvGraphicFramePr>
        <xdr:cNvPr id="4" name="Chart 1"/>
        <xdr:cNvGraphicFramePr/>
      </xdr:nvGraphicFramePr>
      <xdr:xfrm>
        <a:off x="200025" y="4410075"/>
        <a:ext cx="7486650" cy="29622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he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ables/table1.xml><?xml version="1.0" encoding="utf-8"?>
<table xmlns="http://schemas.openxmlformats.org/spreadsheetml/2006/main" id="1" name="Table1" displayName="Table1" ref="A2:R26" totalsRowShown="0" dataDxfId="36">
  <autoFilter ref="A2:R26"/>
  <tableColumns count="18">
    <tableColumn id="1" name="Date" dataDxfId="35"/>
    <tableColumn id="2" name="Cases" dataDxfId="34"/>
    <tableColumn id="3" name="Attendance" dataDxfId="33"/>
    <tableColumn id="4" name="Population" dataDxfId="32"/>
    <tableColumn id="5" name="Expected" dataDxfId="31"/>
    <tableColumn id="6" name="Prob" dataDxfId="30">
      <calculatedColumnFormula>1-(_xlfn.POISSON.DIST(Table1[[#This Row],[Cases]],Table1[[#This Row],[Expected]],TRUE))</calculatedColumnFormula>
    </tableColumn>
    <tableColumn id="7" name="CI, low" dataDxfId="29">
      <calculatedColumnFormula>PoissonInv((100-AlphaCI)/100,E3)</calculatedColumnFormula>
    </tableColumn>
    <tableColumn id="8" name="CI, high" dataDxfId="28">
      <calculatedColumnFormula>PoissonInv(AlphaCI/100,Table1[[#This Row],[Expected]])</calculatedColumnFormula>
    </tableColumn>
    <tableColumn id="9" name="PropMorb" dataDxfId="27">
      <calculatedColumnFormula>Table1[[#This Row],[Cases]]/Table1[[#This Row],[Attendance]]</calculatedColumnFormula>
    </tableColumn>
    <tableColumn id="10" name="Expected2" dataDxfId="26"/>
    <tableColumn id="11" name="Prob3" dataDxfId="25">
      <calculatedColumnFormula>1-_xlfn.BINOM.DIST(Table1[[#This Row],[Cases]],Table1[[#This Row],[Attendance]],Table1[[#This Row],[Expected2]],TRUE)</calculatedColumnFormula>
    </tableColumn>
    <tableColumn id="12" name="CI, low2" dataDxfId="24">
      <calculatedColumnFormula>_xlfn.BINOM.INV(Table1[[#This Row],[Attendance]],Table1[[#This Row],[Expected2]],(100-AlphaCI)/100)/Table1[[#This Row],[Attendance]]</calculatedColumnFormula>
    </tableColumn>
    <tableColumn id="13" name="CI, high3" dataDxfId="23">
      <calculatedColumnFormula>_xlfn.BINOM.INV(Table1[[#This Row],[Attendance]],Table1[[#This Row],[Expected2]],AlphaCI/100)/Table1[[#This Row],[Attendance]]</calculatedColumnFormula>
    </tableColumn>
    <tableColumn id="14" name="Rate" dataDxfId="22">
      <calculatedColumnFormula>Table1[[#This Row],[Cases]]/Table1[[#This Row],[Population]]*pop</calculatedColumnFormula>
    </tableColumn>
    <tableColumn id="15" name="Expected6" dataDxfId="21"/>
    <tableColumn id="16" name="Prob7" dataDxfId="20">
      <calculatedColumnFormula>1-_xlfn.BINOM.DIST(Table1[[#This Row],[Cases]],Table1[[#This Row],[Population]],Table1[[#This Row],[Expected6]]/pop,TRUE)</calculatedColumnFormula>
    </tableColumn>
    <tableColumn id="17" name="CI, low3" dataDxfId="19">
      <calculatedColumnFormula>_xlfn.BINOM.INV(Table1[[#This Row],[Population]],Table1[[#This Row],[Expected6]]/pop,(100-AlphaCI)/100)/Table1[[#This Row],[Population]]*pop</calculatedColumnFormula>
    </tableColumn>
    <tableColumn id="18" name="CI, high4" dataDxfId="18">
      <calculatedColumnFormula>_xlfn.BINOM.INV(Table1[[#This Row],[Population]],Table1[[#This Row],[Expected6]]/pop,AlphaCI/100)/Table1[[#This Row],[Population]]*pop</calculatedColumnFormula>
    </tableColumn>
  </tableColumns>
  <tableStyleInfo name="TableStyleMedium7" showFirstColumn="0" showLastColumn="0" showRowStripes="1" showColumnStripes="0"/>
</table>
</file>

<file path=xl/tables/table2.xml><?xml version="1.0" encoding="utf-8"?>
<table xmlns="http://schemas.openxmlformats.org/spreadsheetml/2006/main" id="2" name="Table2" displayName="Table2" ref="T1:U5" totalsRowShown="0">
  <autoFilter ref="T1:U5"/>
  <tableColumns count="2">
    <tableColumn id="1" name="Parameter"/>
    <tableColumn id="2" name="Value"/>
  </tableColumns>
  <tableStyleInfo name="TableStyleLight14" showFirstColumn="0" showLastColumn="0" showRowStripes="1" showColumnStripes="0"/>
</table>
</file>

<file path=xl/tables/table3.xml><?xml version="1.0" encoding="utf-8"?>
<table xmlns="http://schemas.openxmlformats.org/spreadsheetml/2006/main" id="3" name="Table14" displayName="Table14" ref="A2:T26" totalsRowShown="0" dataDxfId="17">
  <autoFilter ref="A2:T26"/>
  <tableColumns count="20">
    <tableColumn id="1" name="Date" dataDxfId="16"/>
    <tableColumn id="2" name="Cases" dataDxfId="15">
      <calculatedColumnFormula>INT(case+RANDBETWEEN(0,case)+case*C3)</calculatedColumnFormula>
    </tableColumn>
    <tableColumn id="19" name="Outbreak"/>
    <tableColumn id="3" name="Attendance" dataDxfId="14">
      <calculatedColumnFormula>INT(Att+RANDBETWEEN(0,Att)+Att*F3)</calculatedColumnFormula>
    </tableColumn>
    <tableColumn id="4" name="Population">
      <calculatedColumnFormula>INT(pop+RANDBETWEEN(0,pop)+pop*F3)</calculatedColumnFormula>
    </tableColumn>
    <tableColumn id="20" name="Increase"/>
    <tableColumn id="5" name="Expected" dataDxfId="13"/>
    <tableColumn id="6" name="Prob" dataDxfId="12">
      <calculatedColumnFormula>1-(_xlfn.POISSON.DIST(B3,G3,TRUE))</calculatedColumnFormula>
    </tableColumn>
    <tableColumn id="7" name="CI, low" dataDxfId="11">
      <calculatedColumnFormula>PoissonInv((100-AlphaCI)/100,G3)</calculatedColumnFormula>
    </tableColumn>
    <tableColumn id="8" name="CI, high" dataDxfId="10">
      <calculatedColumnFormula>PoissonInv(AlphaCI/100,G3)</calculatedColumnFormula>
    </tableColumn>
    <tableColumn id="9" name="PropMorb" dataDxfId="9">
      <calculatedColumnFormula>B3/D3</calculatedColumnFormula>
    </tableColumn>
    <tableColumn id="10" name="Expected2" dataDxfId="8"/>
    <tableColumn id="11" name="Prob3" dataDxfId="7"/>
    <tableColumn id="12" name="CI, low2" dataDxfId="6">
      <calculatedColumnFormula>_xlfn.BINOM.INV(D3,L3,(100-AlphaCI)/100)/D3</calculatedColumnFormula>
    </tableColumn>
    <tableColumn id="13" name="CI, high3" dataDxfId="5">
      <calculatedColumnFormula>_xlfn.BINOM.INV(D3,L3,AlphaCI/100)/D3</calculatedColumnFormula>
    </tableColumn>
    <tableColumn id="14" name="Rate" dataDxfId="4">
      <calculatedColumnFormula>B3/E3</calculatedColumnFormula>
    </tableColumn>
    <tableColumn id="15" name="Expected6" dataDxfId="3"/>
    <tableColumn id="16" name="Prob7" dataDxfId="2"/>
    <tableColumn id="17" name="CI, low3" dataDxfId="1">
      <calculatedColumnFormula>_xlfn.BINOM.INV(E3,Q3,(100-AlphaCI)/100)/E3</calculatedColumnFormula>
    </tableColumn>
    <tableColumn id="18" name="CI, high4" dataDxfId="0">
      <calculatedColumnFormula>_xlfn.BINOM.INV(E3,Q3,AlphaCI/100)/E3</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6"/>
  <sheetViews>
    <sheetView showGridLines="0" tabSelected="1" workbookViewId="0" topLeftCell="A1">
      <selection activeCell="B6" sqref="B6"/>
    </sheetView>
  </sheetViews>
  <sheetFormatPr defaultColWidth="9.140625" defaultRowHeight="15"/>
  <cols>
    <col min="1" max="1" width="4.421875" style="0" customWidth="1"/>
    <col min="2" max="2" width="113.57421875" style="0" customWidth="1"/>
  </cols>
  <sheetData>
    <row r="2" ht="21">
      <c r="B2" s="31" t="s">
        <v>32</v>
      </c>
    </row>
    <row r="3" ht="45">
      <c r="B3" s="30" t="s">
        <v>40</v>
      </c>
    </row>
    <row r="4" ht="15">
      <c r="B4" s="30"/>
    </row>
    <row r="5" ht="21">
      <c r="B5" s="31" t="s">
        <v>33</v>
      </c>
    </row>
    <row r="6" ht="45">
      <c r="B6" s="30" t="s">
        <v>34</v>
      </c>
    </row>
    <row r="7" ht="15">
      <c r="B7" s="30"/>
    </row>
    <row r="8" ht="45">
      <c r="B8" s="30" t="s">
        <v>35</v>
      </c>
    </row>
    <row r="9" ht="15">
      <c r="B9" s="30"/>
    </row>
    <row r="10" ht="21">
      <c r="B10" s="31" t="s">
        <v>36</v>
      </c>
    </row>
    <row r="11" ht="30">
      <c r="B11" s="30" t="s">
        <v>37</v>
      </c>
    </row>
    <row r="12" ht="15">
      <c r="B12" s="30"/>
    </row>
    <row r="13" ht="21">
      <c r="B13" s="31" t="s">
        <v>38</v>
      </c>
    </row>
    <row r="14" ht="15">
      <c r="B14" s="30" t="s">
        <v>39</v>
      </c>
    </row>
    <row r="15" ht="15">
      <c r="B15" s="30"/>
    </row>
    <row r="16" ht="15">
      <c r="B16" s="30"/>
    </row>
    <row r="17" ht="15">
      <c r="B17" s="30"/>
    </row>
    <row r="18" ht="15">
      <c r="B18" s="30"/>
    </row>
    <row r="19" ht="15">
      <c r="B19" s="30"/>
    </row>
    <row r="20" ht="15">
      <c r="B20" s="30"/>
    </row>
    <row r="21" ht="15">
      <c r="B21" s="30"/>
    </row>
    <row r="22" ht="15">
      <c r="B22" s="30"/>
    </row>
    <row r="23" ht="15">
      <c r="B23" s="30"/>
    </row>
    <row r="24" ht="15">
      <c r="B24" s="30"/>
    </row>
    <row r="25" ht="15">
      <c r="B25" s="30"/>
    </row>
    <row r="26" ht="15">
      <c r="B26" s="30"/>
    </row>
    <row r="27" ht="15">
      <c r="B27" s="30"/>
    </row>
    <row r="28" ht="15">
      <c r="B28" s="30"/>
    </row>
    <row r="29" ht="15">
      <c r="B29" s="30"/>
    </row>
    <row r="30" ht="15">
      <c r="B30" s="30"/>
    </row>
    <row r="31" ht="15">
      <c r="B31" s="30"/>
    </row>
    <row r="32" ht="15">
      <c r="B32" s="30"/>
    </row>
    <row r="33" ht="15">
      <c r="B33" s="30"/>
    </row>
    <row r="34" ht="15">
      <c r="B34" s="30"/>
    </row>
    <row r="35" ht="15">
      <c r="B35" s="30"/>
    </row>
    <row r="36" ht="15">
      <c r="B36" s="30"/>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6"/>
  <sheetViews>
    <sheetView showGridLines="0" zoomScale="85" zoomScaleNormal="85" workbookViewId="0" topLeftCell="A1">
      <selection activeCell="B27" sqref="B27"/>
    </sheetView>
  </sheetViews>
  <sheetFormatPr defaultColWidth="9.140625" defaultRowHeight="15"/>
  <cols>
    <col min="1" max="1" width="10.7109375" style="0" bestFit="1" customWidth="1"/>
    <col min="2" max="2" width="6.7109375" style="0" customWidth="1"/>
    <col min="3" max="3" width="9.8515625" style="0" customWidth="1"/>
    <col min="4" max="4" width="10.28125" style="0" customWidth="1"/>
    <col min="5" max="5" width="10.00390625" style="0" customWidth="1"/>
    <col min="6" max="6" width="10.421875" style="0" customWidth="1"/>
    <col min="7" max="7" width="6.57421875" style="0" customWidth="1"/>
    <col min="8" max="8" width="8.7109375" style="0" customWidth="1"/>
    <col min="9" max="9" width="6.8515625" style="0" customWidth="1"/>
    <col min="10" max="10" width="7.8515625" style="0" customWidth="1"/>
    <col min="11" max="11" width="10.57421875" style="0" customWidth="1"/>
    <col min="12" max="12" width="7.57421875" style="0" customWidth="1"/>
    <col min="13" max="13" width="9.140625" style="0" customWidth="1"/>
    <col min="14" max="14" width="11.8515625" style="0" customWidth="1"/>
    <col min="15" max="15" width="11.421875" style="0" customWidth="1"/>
    <col min="16" max="16" width="10.7109375" style="0" customWidth="1"/>
    <col min="17" max="17" width="12.421875" style="0" customWidth="1"/>
    <col min="18" max="18" width="11.421875" style="0" customWidth="1"/>
    <col min="19" max="19" width="4.00390625" style="0" customWidth="1"/>
    <col min="20" max="20" width="19.421875" style="0" customWidth="1"/>
    <col min="25" max="25" width="11.7109375" style="0" bestFit="1" customWidth="1"/>
    <col min="26" max="26" width="12.7109375" style="0" bestFit="1" customWidth="1"/>
    <col min="27" max="27" width="13.8515625" style="0" bestFit="1" customWidth="1"/>
  </cols>
  <sheetData>
    <row r="1" spans="2:21" ht="15">
      <c r="B1" s="32" t="s">
        <v>27</v>
      </c>
      <c r="C1" s="33"/>
      <c r="D1" s="34"/>
      <c r="E1" s="32" t="s">
        <v>6</v>
      </c>
      <c r="F1" s="33"/>
      <c r="G1" s="33"/>
      <c r="H1" s="34"/>
      <c r="I1" s="32" t="s">
        <v>28</v>
      </c>
      <c r="J1" s="33"/>
      <c r="K1" s="33"/>
      <c r="L1" s="33"/>
      <c r="M1" s="34"/>
      <c r="N1" s="32" t="s">
        <v>15</v>
      </c>
      <c r="O1" s="33"/>
      <c r="P1" s="33"/>
      <c r="Q1" s="33"/>
      <c r="R1" s="33"/>
      <c r="T1" t="s">
        <v>25</v>
      </c>
      <c r="U1" t="s">
        <v>26</v>
      </c>
    </row>
    <row r="2" spans="1:28" ht="15">
      <c r="A2" t="s">
        <v>0</v>
      </c>
      <c r="B2" s="9" t="s">
        <v>1</v>
      </c>
      <c r="C2" s="10" t="s">
        <v>4</v>
      </c>
      <c r="D2" s="14" t="s">
        <v>5</v>
      </c>
      <c r="E2" s="9" t="s">
        <v>2</v>
      </c>
      <c r="F2" s="10" t="s">
        <v>3</v>
      </c>
      <c r="G2" s="10" t="s">
        <v>17</v>
      </c>
      <c r="H2" s="14" t="s">
        <v>18</v>
      </c>
      <c r="I2" s="9" t="s">
        <v>8</v>
      </c>
      <c r="J2" s="10" t="s">
        <v>10</v>
      </c>
      <c r="K2" s="10" t="s">
        <v>11</v>
      </c>
      <c r="L2" s="10" t="s">
        <v>19</v>
      </c>
      <c r="M2" s="14" t="s">
        <v>20</v>
      </c>
      <c r="N2" s="9" t="s">
        <v>9</v>
      </c>
      <c r="O2" s="10" t="s">
        <v>12</v>
      </c>
      <c r="P2" s="10" t="s">
        <v>13</v>
      </c>
      <c r="Q2" s="10" t="s">
        <v>21</v>
      </c>
      <c r="R2" s="14" t="s">
        <v>22</v>
      </c>
      <c r="T2" t="s">
        <v>16</v>
      </c>
      <c r="U2">
        <v>95</v>
      </c>
      <c r="Y2" s="8"/>
      <c r="Z2" s="8"/>
      <c r="AA2" s="8"/>
      <c r="AB2" s="29"/>
    </row>
    <row r="3" spans="1:28" ht="15">
      <c r="A3" s="1">
        <v>42461</v>
      </c>
      <c r="B3" s="21">
        <v>7</v>
      </c>
      <c r="C3" s="10">
        <v>102</v>
      </c>
      <c r="D3" s="14">
        <v>1002</v>
      </c>
      <c r="E3" s="11"/>
      <c r="F3" s="12"/>
      <c r="G3" s="12"/>
      <c r="H3" s="15"/>
      <c r="I3" s="16">
        <f>Table1[[#This Row],[Cases]]/Table1[[#This Row],[Attendance]]</f>
        <v>0.06862745098039216</v>
      </c>
      <c r="J3" s="17"/>
      <c r="K3" s="24"/>
      <c r="L3" s="18"/>
      <c r="M3" s="19"/>
      <c r="N3" s="26">
        <f>Table1[[#This Row],[Cases]]/Table1[[#This Row],[Population]]*pop</f>
        <v>6.986027944111776</v>
      </c>
      <c r="O3" s="22"/>
      <c r="P3" s="22"/>
      <c r="Q3" s="22"/>
      <c r="R3" s="23"/>
      <c r="T3" t="s">
        <v>29</v>
      </c>
      <c r="U3">
        <v>0.1</v>
      </c>
      <c r="Y3" s="8"/>
      <c r="Z3" s="8"/>
      <c r="AA3" s="8"/>
      <c r="AB3" s="29"/>
    </row>
    <row r="4" spans="1:28" ht="15">
      <c r="A4" s="1">
        <v>42462</v>
      </c>
      <c r="B4" s="21">
        <v>5</v>
      </c>
      <c r="C4" s="10">
        <v>101</v>
      </c>
      <c r="D4" s="14">
        <v>1000</v>
      </c>
      <c r="E4" s="11"/>
      <c r="F4" s="12"/>
      <c r="G4" s="12"/>
      <c r="H4" s="15"/>
      <c r="I4" s="16">
        <f>Table1[[#This Row],[Cases]]/Table1[[#This Row],[Attendance]]</f>
        <v>0.04950495049504951</v>
      </c>
      <c r="J4" s="17"/>
      <c r="K4" s="24"/>
      <c r="L4" s="18"/>
      <c r="M4" s="19"/>
      <c r="N4" s="26">
        <f>Table1[[#This Row],[Cases]]/Table1[[#This Row],[Population]]*pop</f>
        <v>5</v>
      </c>
      <c r="O4" s="22"/>
      <c r="P4" s="22"/>
      <c r="Q4" s="22"/>
      <c r="R4" s="23"/>
      <c r="T4" t="s">
        <v>30</v>
      </c>
      <c r="U4">
        <v>0.05</v>
      </c>
      <c r="Y4" s="8"/>
      <c r="Z4" s="8"/>
      <c r="AA4" s="8"/>
      <c r="AB4" s="29"/>
    </row>
    <row r="5" spans="1:28" ht="15">
      <c r="A5" s="1">
        <v>42463</v>
      </c>
      <c r="B5" s="21">
        <v>6</v>
      </c>
      <c r="C5" s="10">
        <v>100</v>
      </c>
      <c r="D5" s="14">
        <v>1000</v>
      </c>
      <c r="E5" s="11"/>
      <c r="F5" s="12"/>
      <c r="G5" s="12"/>
      <c r="H5" s="15"/>
      <c r="I5" s="16">
        <f>Table1[[#This Row],[Cases]]/Table1[[#This Row],[Attendance]]</f>
        <v>0.06</v>
      </c>
      <c r="J5" s="17"/>
      <c r="K5" s="24"/>
      <c r="L5" s="18"/>
      <c r="M5" s="19"/>
      <c r="N5" s="26">
        <f>Table1[[#This Row],[Cases]]/Table1[[#This Row],[Population]]*pop</f>
        <v>6</v>
      </c>
      <c r="O5" s="22"/>
      <c r="P5" s="22"/>
      <c r="Q5" s="22"/>
      <c r="R5" s="23"/>
      <c r="T5" t="s">
        <v>31</v>
      </c>
      <c r="U5">
        <v>1000</v>
      </c>
      <c r="Y5" s="8"/>
      <c r="Z5" s="8"/>
      <c r="AA5" s="8"/>
      <c r="AB5" s="29"/>
    </row>
    <row r="6" spans="1:28" ht="15">
      <c r="A6" s="1">
        <v>42464</v>
      </c>
      <c r="B6" s="21">
        <v>7</v>
      </c>
      <c r="C6" s="10">
        <v>101</v>
      </c>
      <c r="D6" s="14">
        <v>1000</v>
      </c>
      <c r="E6" s="11"/>
      <c r="F6" s="12"/>
      <c r="G6" s="12"/>
      <c r="H6" s="15"/>
      <c r="I6" s="16">
        <f>Table1[[#This Row],[Cases]]/Table1[[#This Row],[Attendance]]</f>
        <v>0.06930693069306931</v>
      </c>
      <c r="J6" s="17"/>
      <c r="K6" s="24"/>
      <c r="L6" s="18"/>
      <c r="M6" s="19"/>
      <c r="N6" s="26">
        <f>Table1[[#This Row],[Cases]]/Table1[[#This Row],[Population]]*pop</f>
        <v>7</v>
      </c>
      <c r="O6" s="22"/>
      <c r="P6" s="22"/>
      <c r="Q6" s="22"/>
      <c r="R6" s="23"/>
      <c r="Y6" s="8"/>
      <c r="Z6" s="8"/>
      <c r="AA6" s="8"/>
      <c r="AB6" s="29"/>
    </row>
    <row r="7" spans="1:28" ht="15">
      <c r="A7" s="1">
        <v>42465</v>
      </c>
      <c r="B7" s="21">
        <v>5</v>
      </c>
      <c r="C7" s="10">
        <v>102</v>
      </c>
      <c r="D7" s="14">
        <v>1002</v>
      </c>
      <c r="E7" s="11"/>
      <c r="F7" s="12"/>
      <c r="G7" s="12"/>
      <c r="H7" s="15"/>
      <c r="I7" s="16">
        <f>Table1[[#This Row],[Cases]]/Table1[[#This Row],[Attendance]]</f>
        <v>0.049019607843137254</v>
      </c>
      <c r="J7" s="17"/>
      <c r="K7" s="24"/>
      <c r="L7" s="18"/>
      <c r="M7" s="19"/>
      <c r="N7" s="26">
        <f>Table1[[#This Row],[Cases]]/Table1[[#This Row],[Population]]*pop</f>
        <v>4.990019960079841</v>
      </c>
      <c r="O7" s="22"/>
      <c r="P7" s="22"/>
      <c r="Q7" s="22"/>
      <c r="R7" s="23"/>
      <c r="Y7" s="8"/>
      <c r="Z7" s="8"/>
      <c r="AA7" s="8"/>
      <c r="AB7" s="29"/>
    </row>
    <row r="8" spans="1:28" ht="15">
      <c r="A8" s="1">
        <v>42466</v>
      </c>
      <c r="B8" s="21">
        <v>8</v>
      </c>
      <c r="C8" s="10">
        <v>102</v>
      </c>
      <c r="D8" s="14">
        <v>1000</v>
      </c>
      <c r="E8" s="11"/>
      <c r="F8" s="12"/>
      <c r="G8" s="12"/>
      <c r="H8" s="15"/>
      <c r="I8" s="16">
        <f>Table1[[#This Row],[Cases]]/Table1[[#This Row],[Attendance]]</f>
        <v>0.0784313725490196</v>
      </c>
      <c r="J8" s="17"/>
      <c r="K8" s="24"/>
      <c r="L8" s="18"/>
      <c r="M8" s="19"/>
      <c r="N8" s="26">
        <f>Table1[[#This Row],[Cases]]/Table1[[#This Row],[Population]]*pop</f>
        <v>8</v>
      </c>
      <c r="O8" s="22"/>
      <c r="P8" s="22"/>
      <c r="Q8" s="22"/>
      <c r="R8" s="23"/>
      <c r="Y8" s="8"/>
      <c r="Z8" s="8"/>
      <c r="AA8" s="8"/>
      <c r="AB8" s="29"/>
    </row>
    <row r="9" spans="1:28" ht="15">
      <c r="A9" s="1">
        <v>42467</v>
      </c>
      <c r="B9" s="21">
        <v>7</v>
      </c>
      <c r="C9" s="10">
        <v>102</v>
      </c>
      <c r="D9" s="14">
        <v>1001</v>
      </c>
      <c r="E9" s="11"/>
      <c r="F9" s="12"/>
      <c r="G9" s="12"/>
      <c r="H9" s="15"/>
      <c r="I9" s="16">
        <f>Table1[[#This Row],[Cases]]/Table1[[#This Row],[Attendance]]</f>
        <v>0.06862745098039216</v>
      </c>
      <c r="J9" s="17"/>
      <c r="K9" s="24"/>
      <c r="L9" s="18"/>
      <c r="M9" s="19"/>
      <c r="N9" s="26">
        <f>Table1[[#This Row],[Cases]]/Table1[[#This Row],[Population]]*pop</f>
        <v>6.993006993006993</v>
      </c>
      <c r="O9" s="22"/>
      <c r="P9" s="22"/>
      <c r="Q9" s="22"/>
      <c r="R9" s="23"/>
      <c r="Y9" s="8"/>
      <c r="Z9" s="8"/>
      <c r="AA9" s="8"/>
      <c r="AB9" s="29"/>
    </row>
    <row r="10" spans="1:28" ht="15">
      <c r="A10" s="1">
        <v>42468</v>
      </c>
      <c r="B10" s="21">
        <v>7</v>
      </c>
      <c r="C10" s="10">
        <v>100</v>
      </c>
      <c r="D10" s="14">
        <v>1000</v>
      </c>
      <c r="E10" s="13">
        <f>SUM(B3:B9)/7</f>
        <v>6.428571428571429</v>
      </c>
      <c r="F10" s="25">
        <f>1-(_xlfn.POISSON.DIST(Table1[[#This Row],[Cases]],Table1[[#This Row],[Expected]],TRUE))</f>
        <v>0.3168270397313039</v>
      </c>
      <c r="G10" s="12">
        <f aca="true" t="shared" si="0" ref="G10:G26">PoissonInv((100-AlphaCI)/100,E10)</f>
        <v>3</v>
      </c>
      <c r="H10" s="15">
        <f>PoissonInv(AlphaCI/100,Table1[[#This Row],[Expected]])</f>
        <v>11</v>
      </c>
      <c r="I10" s="16">
        <f>Table1[[#This Row],[Cases]]/Table1[[#This Row],[Attendance]]</f>
        <v>0.07</v>
      </c>
      <c r="J10" s="17">
        <f aca="true" t="shared" si="1" ref="J10:J26">SUM($B3:$B9)/SUM($C3:$C9)</f>
        <v>0.06338028169014084</v>
      </c>
      <c r="K10" s="25">
        <f>1-_xlfn.BINOM.DIST(Table1[[#This Row],[Cases]],Table1[[#This Row],[Attendance]],Table1[[#This Row],[Expected2]],TRUE)</f>
        <v>0.3004906492048016</v>
      </c>
      <c r="L10" s="17">
        <f>_xlfn.BINOM.INV(Table1[[#This Row],[Attendance]],Table1[[#This Row],[Expected2]],(100-AlphaCI)/100)/Table1[[#This Row],[Attendance]]</f>
        <v>0.03</v>
      </c>
      <c r="M10" s="20">
        <f>_xlfn.BINOM.INV(Table1[[#This Row],[Attendance]],Table1[[#This Row],[Expected2]],AlphaCI/100)/Table1[[#This Row],[Attendance]]</f>
        <v>0.11</v>
      </c>
      <c r="N10" s="26">
        <f>Table1[[#This Row],[Cases]]/Table1[[#This Row],[Population]]*pop</f>
        <v>7</v>
      </c>
      <c r="O10" s="27">
        <f aca="true" t="shared" si="2" ref="O10:O26">SUM(B4:B10)/SUM(D4:D10)*pop</f>
        <v>6.425817506782807</v>
      </c>
      <c r="P10" s="25">
        <f>1-_xlfn.BINOM.DIST(Table1[[#This Row],[Cases]],Table1[[#This Row],[Population]],Table1[[#This Row],[Expected6]]/pop,TRUE)</f>
        <v>0.31615679645730166</v>
      </c>
      <c r="Q10" s="27">
        <f>_xlfn.BINOM.INV(Table1[[#This Row],[Population]],Table1[[#This Row],[Expected6]]/pop,(100-AlphaCI)/100)/Table1[[#This Row],[Population]]*pop</f>
        <v>3</v>
      </c>
      <c r="R10" s="28">
        <f>_xlfn.BINOM.INV(Table1[[#This Row],[Population]],Table1[[#This Row],[Expected6]]/pop,AlphaCI/100)/Table1[[#This Row],[Population]]*pop</f>
        <v>11</v>
      </c>
      <c r="Y10" s="8"/>
      <c r="Z10" s="8"/>
      <c r="AA10" s="8"/>
      <c r="AB10" s="29"/>
    </row>
    <row r="11" spans="1:28" ht="15">
      <c r="A11" s="1">
        <v>42469</v>
      </c>
      <c r="B11" s="21">
        <v>6</v>
      </c>
      <c r="C11" s="10">
        <v>101</v>
      </c>
      <c r="D11" s="14">
        <v>1000</v>
      </c>
      <c r="E11" s="13">
        <f aca="true" t="shared" si="3" ref="E11:E26">SUM(B4:B10)/7</f>
        <v>6.428571428571429</v>
      </c>
      <c r="F11" s="25">
        <f>1-(_xlfn.POISSON.DIST(Table1[[#This Row],[Cases]],Table1[[#This Row],[Expected]],TRUE))</f>
        <v>0.46219800759520857</v>
      </c>
      <c r="G11" s="12">
        <f t="shared" si="0"/>
        <v>3</v>
      </c>
      <c r="H11" s="15">
        <f>PoissonInv(AlphaCI/100,Table1[[#This Row],[Expected]])</f>
        <v>11</v>
      </c>
      <c r="I11" s="16">
        <f>Table1[[#This Row],[Cases]]/Table1[[#This Row],[Attendance]]</f>
        <v>0.0594059405940594</v>
      </c>
      <c r="J11" s="17">
        <f t="shared" si="1"/>
        <v>0.0635593220338983</v>
      </c>
      <c r="K11" s="25">
        <f>1-_xlfn.BINOM.DIST(Table1[[#This Row],[Cases]],Table1[[#This Row],[Attendance]],Table1[[#This Row],[Expected2]],TRUE)</f>
        <v>0.46292321247474477</v>
      </c>
      <c r="L11" s="17">
        <f>_xlfn.BINOM.INV(Table1[[#This Row],[Attendance]],Table1[[#This Row],[Expected2]],(100-AlphaCI)/100)/Table1[[#This Row],[Attendance]]</f>
        <v>0.0297029702970297</v>
      </c>
      <c r="M11" s="20">
        <f>_xlfn.BINOM.INV(Table1[[#This Row],[Attendance]],Table1[[#This Row],[Expected2]],AlphaCI/100)/Table1[[#This Row],[Attendance]]</f>
        <v>0.10891089108910891</v>
      </c>
      <c r="N11" s="26">
        <f>Table1[[#This Row],[Cases]]/Table1[[#This Row],[Population]]*pop</f>
        <v>6</v>
      </c>
      <c r="O11" s="27">
        <f t="shared" si="2"/>
        <v>6.568613451377981</v>
      </c>
      <c r="P11" s="25">
        <f>1-_xlfn.BINOM.DIST(Table1[[#This Row],[Cases]],Table1[[#This Row],[Population]],Table1[[#This Row],[Expected6]]/pop,TRUE)</f>
        <v>0.4845455149108444</v>
      </c>
      <c r="Q11" s="27">
        <f>_xlfn.BINOM.INV(Table1[[#This Row],[Population]],Table1[[#This Row],[Expected6]]/pop,(100-AlphaCI)/100)/Table1[[#This Row],[Population]]*pop</f>
        <v>3</v>
      </c>
      <c r="R11" s="28">
        <f>_xlfn.BINOM.INV(Table1[[#This Row],[Population]],Table1[[#This Row],[Expected6]]/pop,AlphaCI/100)/Table1[[#This Row],[Population]]*pop</f>
        <v>11</v>
      </c>
      <c r="Y11" s="8"/>
      <c r="Z11" s="8"/>
      <c r="AA11" s="8"/>
      <c r="AB11" s="29"/>
    </row>
    <row r="12" spans="1:28" ht="15">
      <c r="A12" s="1">
        <v>42470</v>
      </c>
      <c r="B12" s="21">
        <v>6</v>
      </c>
      <c r="C12" s="10">
        <v>100</v>
      </c>
      <c r="D12" s="14">
        <v>1000</v>
      </c>
      <c r="E12" s="13">
        <f t="shared" si="3"/>
        <v>6.571428571428571</v>
      </c>
      <c r="F12" s="25">
        <f>1-(_xlfn.POISSON.DIST(Table1[[#This Row],[Cases]],Table1[[#This Row],[Expected]],TRUE))</f>
        <v>0.48469296684151786</v>
      </c>
      <c r="G12" s="12">
        <f t="shared" si="0"/>
        <v>3</v>
      </c>
      <c r="H12" s="15">
        <f>PoissonInv(AlphaCI/100,Table1[[#This Row],[Expected]])</f>
        <v>11</v>
      </c>
      <c r="I12" s="16">
        <f>Table1[[#This Row],[Cases]]/Table1[[#This Row],[Attendance]]</f>
        <v>0.06</v>
      </c>
      <c r="J12" s="17">
        <f t="shared" si="1"/>
        <v>0.06497175141242938</v>
      </c>
      <c r="K12" s="25">
        <f>1-_xlfn.BINOM.DIST(Table1[[#This Row],[Cases]],Table1[[#This Row],[Attendance]],Table1[[#This Row],[Expected2]],TRUE)</f>
        <v>0.4756491836620109</v>
      </c>
      <c r="L12" s="17">
        <f>_xlfn.BINOM.INV(Table1[[#This Row],[Attendance]],Table1[[#This Row],[Expected2]],(100-AlphaCI)/100)/Table1[[#This Row],[Attendance]]</f>
        <v>0.03</v>
      </c>
      <c r="M12" s="20">
        <f>_xlfn.BINOM.INV(Table1[[#This Row],[Attendance]],Table1[[#This Row],[Expected2]],AlphaCI/100)/Table1[[#This Row],[Attendance]]</f>
        <v>0.11</v>
      </c>
      <c r="N12" s="26">
        <f>Table1[[#This Row],[Cases]]/Table1[[#This Row],[Population]]*pop</f>
        <v>6</v>
      </c>
      <c r="O12" s="27">
        <f t="shared" si="2"/>
        <v>6.568613451377981</v>
      </c>
      <c r="P12" s="25">
        <f>1-_xlfn.BINOM.DIST(Table1[[#This Row],[Cases]],Table1[[#This Row],[Population]],Table1[[#This Row],[Expected6]]/pop,TRUE)</f>
        <v>0.4845455149108444</v>
      </c>
      <c r="Q12" s="27">
        <f>_xlfn.BINOM.INV(Table1[[#This Row],[Population]],Table1[[#This Row],[Expected6]]/pop,(100-AlphaCI)/100)/Table1[[#This Row],[Population]]*pop</f>
        <v>3</v>
      </c>
      <c r="R12" s="28">
        <f>_xlfn.BINOM.INV(Table1[[#This Row],[Population]],Table1[[#This Row],[Expected6]]/pop,AlphaCI/100)/Table1[[#This Row],[Population]]*pop</f>
        <v>11</v>
      </c>
      <c r="Y12" s="8"/>
      <c r="Z12" s="8"/>
      <c r="AA12" s="8"/>
      <c r="AB12" s="29"/>
    </row>
    <row r="13" spans="1:28" ht="15">
      <c r="A13" s="1">
        <v>42471</v>
      </c>
      <c r="B13" s="21">
        <v>6</v>
      </c>
      <c r="C13" s="10">
        <v>100</v>
      </c>
      <c r="D13" s="14">
        <v>1000</v>
      </c>
      <c r="E13" s="13">
        <f t="shared" si="3"/>
        <v>6.571428571428571</v>
      </c>
      <c r="F13" s="25">
        <f>1-(_xlfn.POISSON.DIST(Table1[[#This Row],[Cases]],Table1[[#This Row],[Expected]],TRUE))</f>
        <v>0.48469296684151786</v>
      </c>
      <c r="G13" s="12">
        <f t="shared" si="0"/>
        <v>3</v>
      </c>
      <c r="H13" s="15">
        <f>PoissonInv(AlphaCI/100,Table1[[#This Row],[Expected]])</f>
        <v>11</v>
      </c>
      <c r="I13" s="16">
        <f>Table1[[#This Row],[Cases]]/Table1[[#This Row],[Attendance]]</f>
        <v>0.06</v>
      </c>
      <c r="J13" s="17">
        <f t="shared" si="1"/>
        <v>0.06497175141242938</v>
      </c>
      <c r="K13" s="25">
        <f>1-_xlfn.BINOM.DIST(Table1[[#This Row],[Cases]],Table1[[#This Row],[Attendance]],Table1[[#This Row],[Expected2]],TRUE)</f>
        <v>0.4756491836620109</v>
      </c>
      <c r="L13" s="17">
        <f>_xlfn.BINOM.INV(Table1[[#This Row],[Attendance]],Table1[[#This Row],[Expected2]],(100-AlphaCI)/100)/Table1[[#This Row],[Attendance]]</f>
        <v>0.03</v>
      </c>
      <c r="M13" s="20">
        <f>_xlfn.BINOM.INV(Table1[[#This Row],[Attendance]],Table1[[#This Row],[Expected2]],AlphaCI/100)/Table1[[#This Row],[Attendance]]</f>
        <v>0.11</v>
      </c>
      <c r="N13" s="26">
        <f>Table1[[#This Row],[Cases]]/Table1[[#This Row],[Population]]*pop</f>
        <v>6</v>
      </c>
      <c r="O13" s="27">
        <f t="shared" si="2"/>
        <v>6.425817506782807</v>
      </c>
      <c r="P13" s="25">
        <f>1-_xlfn.BINOM.DIST(Table1[[#This Row],[Cases]],Table1[[#This Row],[Population]],Table1[[#This Row],[Expected6]]/pop,TRUE)</f>
        <v>0.46197916366310576</v>
      </c>
      <c r="Q13" s="27">
        <f>_xlfn.BINOM.INV(Table1[[#This Row],[Population]],Table1[[#This Row],[Expected6]]/pop,(100-AlphaCI)/100)/Table1[[#This Row],[Population]]*pop</f>
        <v>3</v>
      </c>
      <c r="R13" s="28">
        <f>_xlfn.BINOM.INV(Table1[[#This Row],[Population]],Table1[[#This Row],[Expected6]]/pop,AlphaCI/100)/Table1[[#This Row],[Population]]*pop</f>
        <v>11</v>
      </c>
      <c r="Y13" s="8"/>
      <c r="Z13" s="8"/>
      <c r="AA13" s="8"/>
      <c r="AB13" s="29"/>
    </row>
    <row r="14" spans="1:28" ht="15">
      <c r="A14" s="1">
        <v>42472</v>
      </c>
      <c r="B14" s="21">
        <v>7</v>
      </c>
      <c r="C14" s="10">
        <v>102</v>
      </c>
      <c r="D14" s="14">
        <v>1001</v>
      </c>
      <c r="E14" s="13">
        <f t="shared" si="3"/>
        <v>6.428571428571429</v>
      </c>
      <c r="F14" s="25">
        <f>1-(_xlfn.POISSON.DIST(Table1[[#This Row],[Cases]],Table1[[#This Row],[Expected]],TRUE))</f>
        <v>0.3168270397313039</v>
      </c>
      <c r="G14" s="12">
        <f t="shared" si="0"/>
        <v>3</v>
      </c>
      <c r="H14" s="15">
        <f>PoissonInv(AlphaCI/100,Table1[[#This Row],[Expected]])</f>
        <v>11</v>
      </c>
      <c r="I14" s="16">
        <f>Table1[[#This Row],[Cases]]/Table1[[#This Row],[Attendance]]</f>
        <v>0.06862745098039216</v>
      </c>
      <c r="J14" s="17">
        <f t="shared" si="1"/>
        <v>0.06364922206506365</v>
      </c>
      <c r="K14" s="25">
        <f>1-_xlfn.BINOM.DIST(Table1[[#This Row],[Cases]],Table1[[#This Row],[Attendance]],Table1[[#This Row],[Expected2]],TRUE)</f>
        <v>0.32356785610542727</v>
      </c>
      <c r="L14" s="17">
        <f>_xlfn.BINOM.INV(Table1[[#This Row],[Attendance]],Table1[[#This Row],[Expected2]],(100-AlphaCI)/100)/Table1[[#This Row],[Attendance]]</f>
        <v>0.029411764705882353</v>
      </c>
      <c r="M14" s="20">
        <f>_xlfn.BINOM.INV(Table1[[#This Row],[Attendance]],Table1[[#This Row],[Expected2]],AlphaCI/100)/Table1[[#This Row],[Attendance]]</f>
        <v>0.10784313725490197</v>
      </c>
      <c r="N14" s="26">
        <f>Table1[[#This Row],[Cases]]/Table1[[#This Row],[Population]]*pop</f>
        <v>6.993006993006993</v>
      </c>
      <c r="O14" s="27">
        <f t="shared" si="2"/>
        <v>6.7123678948871754</v>
      </c>
      <c r="P14" s="25">
        <f>1-_xlfn.BINOM.DIST(Table1[[#This Row],[Cases]],Table1[[#This Row],[Population]],Table1[[#This Row],[Expected6]]/pop,TRUE)</f>
        <v>0.35936750748388513</v>
      </c>
      <c r="Q14" s="27">
        <f>_xlfn.BINOM.INV(Table1[[#This Row],[Population]],Table1[[#This Row],[Expected6]]/pop,(100-AlphaCI)/100)/Table1[[#This Row],[Population]]*pop</f>
        <v>2.997002997002997</v>
      </c>
      <c r="R14" s="28">
        <f>_xlfn.BINOM.INV(Table1[[#This Row],[Population]],Table1[[#This Row],[Expected6]]/pop,AlphaCI/100)/Table1[[#This Row],[Population]]*pop</f>
        <v>10.989010989010989</v>
      </c>
      <c r="Y14" s="8"/>
      <c r="Z14" s="8"/>
      <c r="AA14" s="8"/>
      <c r="AB14" s="29"/>
    </row>
    <row r="15" spans="1:28" ht="15">
      <c r="A15" s="1">
        <v>42473</v>
      </c>
      <c r="B15" s="21">
        <v>6</v>
      </c>
      <c r="C15" s="10">
        <v>101</v>
      </c>
      <c r="D15" s="14">
        <v>1001</v>
      </c>
      <c r="E15" s="13">
        <f t="shared" si="3"/>
        <v>6.714285714285714</v>
      </c>
      <c r="F15" s="25">
        <f>1-(_xlfn.POISSON.DIST(Table1[[#This Row],[Cases]],Table1[[#This Row],[Expected]],TRUE))</f>
        <v>0.5069105075028773</v>
      </c>
      <c r="G15" s="12">
        <f t="shared" si="0"/>
        <v>3</v>
      </c>
      <c r="H15" s="15">
        <f>PoissonInv(AlphaCI/100,Table1[[#This Row],[Expected]])</f>
        <v>11</v>
      </c>
      <c r="I15" s="16">
        <f>Table1[[#This Row],[Cases]]/Table1[[#This Row],[Attendance]]</f>
        <v>0.0594059405940594</v>
      </c>
      <c r="J15" s="17">
        <f t="shared" si="1"/>
        <v>0.06647807637906648</v>
      </c>
      <c r="K15" s="25">
        <f>1-_xlfn.BINOM.DIST(Table1[[#This Row],[Cases]],Table1[[#This Row],[Attendance]],Table1[[#This Row],[Expected2]],TRUE)</f>
        <v>0.5107084799520395</v>
      </c>
      <c r="L15" s="17">
        <f>_xlfn.BINOM.INV(Table1[[#This Row],[Attendance]],Table1[[#This Row],[Expected2]],(100-AlphaCI)/100)/Table1[[#This Row],[Attendance]]</f>
        <v>0.0297029702970297</v>
      </c>
      <c r="M15" s="20">
        <f>_xlfn.BINOM.INV(Table1[[#This Row],[Attendance]],Table1[[#This Row],[Expected2]],AlphaCI/100)/Table1[[#This Row],[Attendance]]</f>
        <v>0.10891089108910891</v>
      </c>
      <c r="N15" s="26">
        <f>Table1[[#This Row],[Cases]]/Table1[[#This Row],[Population]]*pop</f>
        <v>5.994005994005994</v>
      </c>
      <c r="O15" s="27">
        <f t="shared" si="2"/>
        <v>6.425817506782807</v>
      </c>
      <c r="P15" s="25">
        <f>1-_xlfn.BINOM.DIST(Table1[[#This Row],[Cases]],Table1[[#This Row],[Population]],Table1[[#This Row],[Expected6]]/pop,TRUE)</f>
        <v>0.4629994829538505</v>
      </c>
      <c r="Q15" s="27">
        <f>_xlfn.BINOM.INV(Table1[[#This Row],[Population]],Table1[[#This Row],[Expected6]]/pop,(100-AlphaCI)/100)/Table1[[#This Row],[Population]]*pop</f>
        <v>2.997002997002997</v>
      </c>
      <c r="R15" s="28">
        <f>_xlfn.BINOM.INV(Table1[[#This Row],[Population]],Table1[[#This Row],[Expected6]]/pop,AlphaCI/100)/Table1[[#This Row],[Population]]*pop</f>
        <v>10.989010989010989</v>
      </c>
      <c r="Y15" s="8"/>
      <c r="Z15" s="8"/>
      <c r="AA15" s="8"/>
      <c r="AB15" s="29"/>
    </row>
    <row r="16" spans="1:28" ht="15">
      <c r="A16" s="1">
        <v>42474</v>
      </c>
      <c r="B16" s="21">
        <v>6</v>
      </c>
      <c r="C16" s="10">
        <v>101</v>
      </c>
      <c r="D16" s="14">
        <v>1002</v>
      </c>
      <c r="E16" s="13">
        <f t="shared" si="3"/>
        <v>6.428571428571429</v>
      </c>
      <c r="F16" s="25">
        <f>1-(_xlfn.POISSON.DIST(Table1[[#This Row],[Cases]],Table1[[#This Row],[Expected]],TRUE))</f>
        <v>0.46219800759520857</v>
      </c>
      <c r="G16" s="12">
        <f t="shared" si="0"/>
        <v>3</v>
      </c>
      <c r="H16" s="15">
        <f>PoissonInv(AlphaCI/100,Table1[[#This Row],[Expected]])</f>
        <v>11</v>
      </c>
      <c r="I16" s="16">
        <f>Table1[[#This Row],[Cases]]/Table1[[#This Row],[Attendance]]</f>
        <v>0.0594059405940594</v>
      </c>
      <c r="J16" s="17">
        <f t="shared" si="1"/>
        <v>0.06373937677053824</v>
      </c>
      <c r="K16" s="25">
        <f>1-_xlfn.BINOM.DIST(Table1[[#This Row],[Cases]],Table1[[#This Row],[Attendance]],Table1[[#This Row],[Expected2]],TRUE)</f>
        <v>0.46590176136361816</v>
      </c>
      <c r="L16" s="17">
        <f>_xlfn.BINOM.INV(Table1[[#This Row],[Attendance]],Table1[[#This Row],[Expected2]],(100-AlphaCI)/100)/Table1[[#This Row],[Attendance]]</f>
        <v>0.0297029702970297</v>
      </c>
      <c r="M16" s="20">
        <f>_xlfn.BINOM.INV(Table1[[#This Row],[Attendance]],Table1[[#This Row],[Expected2]],AlphaCI/100)/Table1[[#This Row],[Attendance]]</f>
        <v>0.10891089108910891</v>
      </c>
      <c r="N16" s="26">
        <f>Table1[[#This Row],[Cases]]/Table1[[#This Row],[Population]]*pop</f>
        <v>5.9880239520958085</v>
      </c>
      <c r="O16" s="27">
        <f t="shared" si="2"/>
        <v>6.282124500285551</v>
      </c>
      <c r="P16" s="25">
        <f>1-_xlfn.BINOM.DIST(Table1[[#This Row],[Cases]],Table1[[#This Row],[Population]],Table1[[#This Row],[Expected6]]/pop,TRUE)</f>
        <v>0.4410676565416616</v>
      </c>
      <c r="Q16" s="27">
        <f>_xlfn.BINOM.INV(Table1[[#This Row],[Population]],Table1[[#This Row],[Expected6]]/pop,(100-AlphaCI)/100)/Table1[[#This Row],[Population]]*pop</f>
        <v>2.9940119760479043</v>
      </c>
      <c r="R16" s="28">
        <f>_xlfn.BINOM.INV(Table1[[#This Row],[Population]],Table1[[#This Row],[Expected6]]/pop,AlphaCI/100)/Table1[[#This Row],[Population]]*pop</f>
        <v>10.978043912175648</v>
      </c>
      <c r="Y16" s="8"/>
      <c r="Z16" s="8"/>
      <c r="AA16" s="8"/>
      <c r="AB16" s="29"/>
    </row>
    <row r="17" spans="1:28" ht="15">
      <c r="A17" s="1">
        <v>42475</v>
      </c>
      <c r="B17" s="21">
        <v>7.882232241779202</v>
      </c>
      <c r="C17" s="10">
        <v>100</v>
      </c>
      <c r="D17" s="14">
        <v>1000</v>
      </c>
      <c r="E17" s="13">
        <f t="shared" si="3"/>
        <v>6.285714285714286</v>
      </c>
      <c r="F17" s="25">
        <f>1-(_xlfn.POISSON.DIST(Table1[[#This Row],[Cases]],Table1[[#This Row],[Expected]],TRUE))</f>
        <v>0.29620303641200474</v>
      </c>
      <c r="G17" s="12">
        <f t="shared" si="0"/>
        <v>2</v>
      </c>
      <c r="H17" s="15">
        <f>PoissonInv(AlphaCI/100,Table1[[#This Row],[Expected]])</f>
        <v>11</v>
      </c>
      <c r="I17" s="16">
        <f>Table1[[#This Row],[Cases]]/Table1[[#This Row],[Attendance]]</f>
        <v>0.07882232241779202</v>
      </c>
      <c r="J17" s="17">
        <f t="shared" si="1"/>
        <v>0.062411347517730496</v>
      </c>
      <c r="K17" s="25">
        <f>1-_xlfn.BINOM.DIST(Table1[[#This Row],[Cases]],Table1[[#This Row],[Attendance]],Table1[[#This Row],[Expected2]],TRUE)</f>
        <v>0.286237513293063</v>
      </c>
      <c r="L17" s="17">
        <f>_xlfn.BINOM.INV(Table1[[#This Row],[Attendance]],Table1[[#This Row],[Expected2]],(100-AlphaCI)/100)/Table1[[#This Row],[Attendance]]</f>
        <v>0.03</v>
      </c>
      <c r="M17" s="20">
        <f>_xlfn.BINOM.INV(Table1[[#This Row],[Attendance]],Table1[[#This Row],[Expected2]],AlphaCI/100)/Table1[[#This Row],[Attendance]]</f>
        <v>0.1</v>
      </c>
      <c r="N17" s="26">
        <f>Table1[[#This Row],[Cases]]/Table1[[#This Row],[Population]]*pop</f>
        <v>7.882232241779202</v>
      </c>
      <c r="O17" s="27">
        <f t="shared" si="2"/>
        <v>6.408085699854254</v>
      </c>
      <c r="P17" s="25">
        <f>1-_xlfn.BINOM.DIST(Table1[[#This Row],[Cases]],Table1[[#This Row],[Population]],Table1[[#This Row],[Expected6]]/pop,TRUE)</f>
        <v>0.31357470218448824</v>
      </c>
      <c r="Q17" s="27">
        <f>_xlfn.BINOM.INV(Table1[[#This Row],[Population]],Table1[[#This Row],[Expected6]]/pop,(100-AlphaCI)/100)/Table1[[#This Row],[Population]]*pop</f>
        <v>3</v>
      </c>
      <c r="R17" s="28">
        <f>_xlfn.BINOM.INV(Table1[[#This Row],[Population]],Table1[[#This Row],[Expected6]]/pop,AlphaCI/100)/Table1[[#This Row],[Population]]*pop</f>
        <v>11</v>
      </c>
      <c r="Y17" s="8"/>
      <c r="Z17" s="8"/>
      <c r="AA17" s="8"/>
      <c r="AB17" s="29"/>
    </row>
    <row r="18" spans="1:28" ht="15">
      <c r="A18" s="1">
        <v>42476</v>
      </c>
      <c r="B18" s="21">
        <v>6.784156938294339</v>
      </c>
      <c r="C18" s="10">
        <v>102</v>
      </c>
      <c r="D18" s="14">
        <v>1000</v>
      </c>
      <c r="E18" s="13">
        <f t="shared" si="3"/>
        <v>6.411747463111314</v>
      </c>
      <c r="F18" s="25">
        <f>1-(_xlfn.POISSON.DIST(Table1[[#This Row],[Cases]],Table1[[#This Row],[Expected]],TRUE))</f>
        <v>0.4595334187120994</v>
      </c>
      <c r="G18" s="12">
        <f t="shared" si="0"/>
        <v>3</v>
      </c>
      <c r="H18" s="15">
        <f>PoissonInv(AlphaCI/100,Table1[[#This Row],[Expected]])</f>
        <v>11</v>
      </c>
      <c r="I18" s="16">
        <f>Table1[[#This Row],[Cases]]/Table1[[#This Row],[Attendance]]</f>
        <v>0.06651134253229744</v>
      </c>
      <c r="J18" s="17">
        <f t="shared" si="1"/>
        <v>0.06366274076848114</v>
      </c>
      <c r="K18" s="25">
        <f>1-_xlfn.BINOM.DIST(Table1[[#This Row],[Cases]],Table1[[#This Row],[Attendance]],Table1[[#This Row],[Expected2]],TRUE)</f>
        <v>0.47501350908238327</v>
      </c>
      <c r="L18" s="17">
        <f>_xlfn.BINOM.INV(Table1[[#This Row],[Attendance]],Table1[[#This Row],[Expected2]],(100-AlphaCI)/100)/Table1[[#This Row],[Attendance]]</f>
        <v>0.029411764705882353</v>
      </c>
      <c r="M18" s="20">
        <f>_xlfn.BINOM.INV(Table1[[#This Row],[Attendance]],Table1[[#This Row],[Expected2]],AlphaCI/100)/Table1[[#This Row],[Attendance]]</f>
        <v>0.10784313725490197</v>
      </c>
      <c r="N18" s="26">
        <f>Table1[[#This Row],[Cases]]/Table1[[#This Row],[Population]]*pop</f>
        <v>6.784156938294339</v>
      </c>
      <c r="O18" s="27">
        <f t="shared" si="2"/>
        <v>6.5200441433571585</v>
      </c>
      <c r="P18" s="25">
        <f>1-_xlfn.BINOM.DIST(Table1[[#This Row],[Cases]],Table1[[#This Row],[Population]],Table1[[#This Row],[Expected6]]/pop,TRUE)</f>
        <v>0.47689786149110536</v>
      </c>
      <c r="Q18" s="27">
        <f>_xlfn.BINOM.INV(Table1[[#This Row],[Population]],Table1[[#This Row],[Expected6]]/pop,(100-AlphaCI)/100)/Table1[[#This Row],[Population]]*pop</f>
        <v>3</v>
      </c>
      <c r="R18" s="28">
        <f>_xlfn.BINOM.INV(Table1[[#This Row],[Population]],Table1[[#This Row],[Expected6]]/pop,AlphaCI/100)/Table1[[#This Row],[Population]]*pop</f>
        <v>11</v>
      </c>
      <c r="Y18" s="8"/>
      <c r="Z18" s="8"/>
      <c r="AA18" s="8"/>
      <c r="AB18" s="29"/>
    </row>
    <row r="19" spans="1:28" ht="15">
      <c r="A19" s="1">
        <v>42477</v>
      </c>
      <c r="B19" s="21">
        <v>7.4003369230770355</v>
      </c>
      <c r="C19" s="10">
        <v>100</v>
      </c>
      <c r="D19" s="14">
        <v>1001</v>
      </c>
      <c r="E19" s="13">
        <f t="shared" si="3"/>
        <v>6.523769882867648</v>
      </c>
      <c r="F19" s="25">
        <f>1-(_xlfn.POISSON.DIST(Table1[[#This Row],[Cases]],Table1[[#This Row],[Expected]],TRUE))</f>
        <v>0.33072131422093987</v>
      </c>
      <c r="G19" s="12">
        <f t="shared" si="0"/>
        <v>3</v>
      </c>
      <c r="H19" s="15">
        <f>PoissonInv(AlphaCI/100,Table1[[#This Row],[Expected]])</f>
        <v>11</v>
      </c>
      <c r="I19" s="16">
        <f>Table1[[#This Row],[Cases]]/Table1[[#This Row],[Attendance]]</f>
        <v>0.07400336923077036</v>
      </c>
      <c r="J19" s="17">
        <f t="shared" si="1"/>
        <v>0.0646832707933053</v>
      </c>
      <c r="K19" s="25">
        <f>1-_xlfn.BINOM.DIST(Table1[[#This Row],[Cases]],Table1[[#This Row],[Attendance]],Table1[[#This Row],[Expected2]],TRUE)</f>
        <v>0.31992130343443037</v>
      </c>
      <c r="L19" s="17">
        <f>_xlfn.BINOM.INV(Table1[[#This Row],[Attendance]],Table1[[#This Row],[Expected2]],(100-AlphaCI)/100)/Table1[[#This Row],[Attendance]]</f>
        <v>0.03</v>
      </c>
      <c r="M19" s="20">
        <f>_xlfn.BINOM.INV(Table1[[#This Row],[Attendance]],Table1[[#This Row],[Expected2]],AlphaCI/100)/Table1[[#This Row],[Attendance]]</f>
        <v>0.11</v>
      </c>
      <c r="N19" s="26">
        <f>Table1[[#This Row],[Cases]]/Table1[[#This Row],[Population]]*pop</f>
        <v>7.392943979097937</v>
      </c>
      <c r="O19" s="27">
        <f t="shared" si="2"/>
        <v>6.719018715653187</v>
      </c>
      <c r="P19" s="25">
        <f>1-_xlfn.BINOM.DIST(Table1[[#This Row],[Cases]],Table1[[#This Row],[Population]],Table1[[#This Row],[Expected6]]/pop,TRUE)</f>
        <v>0.3603570479205095</v>
      </c>
      <c r="Q19" s="27">
        <f>_xlfn.BINOM.INV(Table1[[#This Row],[Population]],Table1[[#This Row],[Expected6]]/pop,(100-AlphaCI)/100)/Table1[[#This Row],[Population]]*pop</f>
        <v>2.997002997002997</v>
      </c>
      <c r="R19" s="28">
        <f>_xlfn.BINOM.INV(Table1[[#This Row],[Population]],Table1[[#This Row],[Expected6]]/pop,AlphaCI/100)/Table1[[#This Row],[Population]]*pop</f>
        <v>10.989010989010989</v>
      </c>
      <c r="Y19" s="8"/>
      <c r="Z19" s="8"/>
      <c r="AA19" s="8"/>
      <c r="AB19" s="29"/>
    </row>
    <row r="20" spans="1:28" ht="15">
      <c r="A20" s="1">
        <v>42478</v>
      </c>
      <c r="B20" s="21">
        <v>6</v>
      </c>
      <c r="C20" s="10">
        <v>102</v>
      </c>
      <c r="D20" s="14">
        <v>1000</v>
      </c>
      <c r="E20" s="13">
        <f t="shared" si="3"/>
        <v>6.723818014735796</v>
      </c>
      <c r="F20" s="25">
        <f>1-(_xlfn.POISSON.DIST(Table1[[#This Row],[Cases]],Table1[[#This Row],[Expected]],TRUE))</f>
        <v>0.5083816875920661</v>
      </c>
      <c r="G20" s="12">
        <f t="shared" si="0"/>
        <v>3</v>
      </c>
      <c r="H20" s="15">
        <f>PoissonInv(AlphaCI/100,Table1[[#This Row],[Expected]])</f>
        <v>11</v>
      </c>
      <c r="I20" s="16">
        <f>Table1[[#This Row],[Cases]]/Table1[[#This Row],[Attendance]]</f>
        <v>0.058823529411764705</v>
      </c>
      <c r="J20" s="17">
        <f t="shared" si="1"/>
        <v>0.06666675085432092</v>
      </c>
      <c r="K20" s="25">
        <f>1-_xlfn.BINOM.DIST(Table1[[#This Row],[Cases]],Table1[[#This Row],[Attendance]],Table1[[#This Row],[Expected2]],TRUE)</f>
        <v>0.5243161388777811</v>
      </c>
      <c r="L20" s="17">
        <f>_xlfn.BINOM.INV(Table1[[#This Row],[Attendance]],Table1[[#This Row],[Expected2]],(100-AlphaCI)/100)/Table1[[#This Row],[Attendance]]</f>
        <v>0.029411764705882353</v>
      </c>
      <c r="M20" s="20">
        <f>_xlfn.BINOM.INV(Table1[[#This Row],[Attendance]],Table1[[#This Row],[Expected2]],AlphaCI/100)/Table1[[#This Row],[Attendance]]</f>
        <v>0.10784313725490197</v>
      </c>
      <c r="N20" s="26">
        <f>Table1[[#This Row],[Cases]]/Table1[[#This Row],[Population]]*pop</f>
        <v>6</v>
      </c>
      <c r="O20" s="27">
        <f t="shared" si="2"/>
        <v>6.7190187156531875</v>
      </c>
      <c r="P20" s="25">
        <f>1-_xlfn.BINOM.DIST(Table1[[#This Row],[Cases]],Table1[[#This Row],[Population]],Table1[[#This Row],[Expected6]]/pop,TRUE)</f>
        <v>0.5080152738856519</v>
      </c>
      <c r="Q20" s="27">
        <f>_xlfn.BINOM.INV(Table1[[#This Row],[Population]],Table1[[#This Row],[Expected6]]/pop,(100-AlphaCI)/100)/Table1[[#This Row],[Population]]*pop</f>
        <v>3</v>
      </c>
      <c r="R20" s="28">
        <f>_xlfn.BINOM.INV(Table1[[#This Row],[Population]],Table1[[#This Row],[Expected6]]/pop,AlphaCI/100)/Table1[[#This Row],[Population]]*pop</f>
        <v>11</v>
      </c>
      <c r="Y20" s="8"/>
      <c r="Z20" s="8"/>
      <c r="AA20" s="8"/>
      <c r="AB20" s="29"/>
    </row>
    <row r="21" spans="1:28" ht="15">
      <c r="A21" s="1">
        <v>42479</v>
      </c>
      <c r="B21" s="21">
        <v>7.763038878432247</v>
      </c>
      <c r="C21" s="10">
        <v>100</v>
      </c>
      <c r="D21" s="14">
        <v>1000</v>
      </c>
      <c r="E21" s="13">
        <f t="shared" si="3"/>
        <v>6.723818014735797</v>
      </c>
      <c r="F21" s="25">
        <f>1-(_xlfn.POISSON.DIST(Table1[[#This Row],[Cases]],Table1[[#This Row],[Expected]],TRUE))</f>
        <v>0.360210399839751</v>
      </c>
      <c r="G21" s="12">
        <f t="shared" si="0"/>
        <v>3</v>
      </c>
      <c r="H21" s="15">
        <f>PoissonInv(AlphaCI/100,Table1[[#This Row],[Expected]])</f>
        <v>11</v>
      </c>
      <c r="I21" s="16">
        <f>Table1[[#This Row],[Cases]]/Table1[[#This Row],[Attendance]]</f>
        <v>0.07763038878432246</v>
      </c>
      <c r="J21" s="17">
        <f t="shared" si="1"/>
        <v>0.06647842669936523</v>
      </c>
      <c r="K21" s="25">
        <f>1-_xlfn.BINOM.DIST(Table1[[#This Row],[Cases]],Table1[[#This Row],[Attendance]],Table1[[#This Row],[Expected2]],TRUE)</f>
        <v>0.34709143259532216</v>
      </c>
      <c r="L21" s="17">
        <f>_xlfn.BINOM.INV(Table1[[#This Row],[Attendance]],Table1[[#This Row],[Expected2]],(100-AlphaCI)/100)/Table1[[#This Row],[Attendance]]</f>
        <v>0.03</v>
      </c>
      <c r="M21" s="20">
        <f>_xlfn.BINOM.INV(Table1[[#This Row],[Attendance]],Table1[[#This Row],[Expected2]],AlphaCI/100)/Table1[[#This Row],[Attendance]]</f>
        <v>0.11</v>
      </c>
      <c r="N21" s="26">
        <f>Table1[[#This Row],[Cases]]/Table1[[#This Row],[Population]]*pop</f>
        <v>7.763038878432247</v>
      </c>
      <c r="O21" s="27">
        <f t="shared" si="2"/>
        <v>6.828921328038668</v>
      </c>
      <c r="P21" s="25">
        <f>1-_xlfn.BINOM.DIST(Table1[[#This Row],[Cases]],Table1[[#This Row],[Population]],Table1[[#This Row],[Expected6]]/pop,TRUE)</f>
        <v>0.3757250410256793</v>
      </c>
      <c r="Q21" s="27">
        <f>_xlfn.BINOM.INV(Table1[[#This Row],[Population]],Table1[[#This Row],[Expected6]]/pop,(100-AlphaCI)/100)/Table1[[#This Row],[Population]]*pop</f>
        <v>3</v>
      </c>
      <c r="R21" s="28">
        <f>_xlfn.BINOM.INV(Table1[[#This Row],[Population]],Table1[[#This Row],[Expected6]]/pop,AlphaCI/100)/Table1[[#This Row],[Population]]*pop</f>
        <v>11</v>
      </c>
      <c r="Y21" s="8"/>
      <c r="Z21" s="8"/>
      <c r="AA21" s="8"/>
      <c r="AB21" s="29"/>
    </row>
    <row r="22" spans="1:28" ht="15">
      <c r="A22" s="1">
        <v>42480</v>
      </c>
      <c r="B22" s="21">
        <v>8</v>
      </c>
      <c r="C22" s="10">
        <v>111</v>
      </c>
      <c r="D22" s="14">
        <v>1102</v>
      </c>
      <c r="E22" s="13">
        <f t="shared" si="3"/>
        <v>6.832823568797546</v>
      </c>
      <c r="F22" s="25">
        <f>1-(_xlfn.POISSON.DIST(Table1[[#This Row],[Cases]],Table1[[#This Row],[Expected]],TRUE))</f>
        <v>0.2493873761696983</v>
      </c>
      <c r="G22" s="12">
        <f t="shared" si="0"/>
        <v>3</v>
      </c>
      <c r="H22" s="15">
        <f>PoissonInv(AlphaCI/100,Table1[[#This Row],[Expected]])</f>
        <v>11</v>
      </c>
      <c r="I22" s="16">
        <f>Table1[[#This Row],[Cases]]/Table1[[#This Row],[Attendance]]</f>
        <v>0.07207207207207207</v>
      </c>
      <c r="J22" s="17">
        <f t="shared" si="1"/>
        <v>0.06774754246683119</v>
      </c>
      <c r="K22" s="25">
        <f>1-_xlfn.BINOM.DIST(Table1[[#This Row],[Cases]],Table1[[#This Row],[Attendance]],Table1[[#This Row],[Expected2]],TRUE)</f>
        <v>0.33836210540626</v>
      </c>
      <c r="L22" s="17">
        <f>_xlfn.BINOM.INV(Table1[[#This Row],[Attendance]],Table1[[#This Row],[Expected2]],(100-AlphaCI)/100)/Table1[[#This Row],[Attendance]]</f>
        <v>0.02702702702702703</v>
      </c>
      <c r="M22" s="20">
        <f>_xlfn.BINOM.INV(Table1[[#This Row],[Attendance]],Table1[[#This Row],[Expected2]],AlphaCI/100)/Table1[[#This Row],[Attendance]]</f>
        <v>0.10810810810810811</v>
      </c>
      <c r="N22" s="26">
        <f>Table1[[#This Row],[Cases]]/Table1[[#This Row],[Population]]*pop</f>
        <v>7.259528130671506</v>
      </c>
      <c r="O22" s="27">
        <f t="shared" si="2"/>
        <v>7.013337787696387</v>
      </c>
      <c r="P22" s="25">
        <f>1-_xlfn.BINOM.DIST(Table1[[#This Row],[Cases]],Table1[[#This Row],[Population]],Table1[[#This Row],[Expected6]]/pop,TRUE)</f>
        <v>0.36950811246805615</v>
      </c>
      <c r="Q22" s="27">
        <f>_xlfn.BINOM.INV(Table1[[#This Row],[Population]],Table1[[#This Row],[Expected6]]/pop,(100-AlphaCI)/100)/Table1[[#This Row],[Population]]*pop</f>
        <v>2.722323049001815</v>
      </c>
      <c r="R22" s="28">
        <f>_xlfn.BINOM.INV(Table1[[#This Row],[Population]],Table1[[#This Row],[Expected6]]/pop,AlphaCI/100)/Table1[[#This Row],[Population]]*pop</f>
        <v>11.796733212341199</v>
      </c>
      <c r="Y22" s="8"/>
      <c r="Z22" s="8"/>
      <c r="AA22" s="8"/>
      <c r="AB22" s="29"/>
    </row>
    <row r="23" spans="1:28" ht="15">
      <c r="A23" s="1">
        <v>42481</v>
      </c>
      <c r="B23" s="21">
        <v>6</v>
      </c>
      <c r="C23" s="10">
        <v>121</v>
      </c>
      <c r="D23" s="14">
        <v>1210</v>
      </c>
      <c r="E23" s="13">
        <f t="shared" si="3"/>
        <v>7.118537854511833</v>
      </c>
      <c r="F23" s="25">
        <f>1-(_xlfn.POISSON.DIST(Table1[[#This Row],[Cases]],Table1[[#This Row],[Expected]],TRUE))</f>
        <v>0.5677977487638832</v>
      </c>
      <c r="G23" s="12">
        <f t="shared" si="0"/>
        <v>3</v>
      </c>
      <c r="H23" s="15">
        <f>PoissonInv(AlphaCI/100,Table1[[#This Row],[Expected]])</f>
        <v>12</v>
      </c>
      <c r="I23" s="16">
        <f>Table1[[#This Row],[Cases]]/Table1[[#This Row],[Attendance]]</f>
        <v>0.049586776859504134</v>
      </c>
      <c r="J23" s="17">
        <f t="shared" si="1"/>
        <v>0.06959464382902629</v>
      </c>
      <c r="K23" s="25">
        <f>1-_xlfn.BINOM.DIST(Table1[[#This Row],[Cases]],Table1[[#This Row],[Attendance]],Table1[[#This Row],[Expected2]],TRUE)</f>
        <v>0.7448222966065721</v>
      </c>
      <c r="L23" s="17">
        <f>_xlfn.BINOM.INV(Table1[[#This Row],[Attendance]],Table1[[#This Row],[Expected2]],(100-AlphaCI)/100)/Table1[[#This Row],[Attendance]]</f>
        <v>0.03305785123966942</v>
      </c>
      <c r="M23" s="20">
        <f>_xlfn.BINOM.INV(Table1[[#This Row],[Attendance]],Table1[[#This Row],[Expected2]],AlphaCI/100)/Table1[[#This Row],[Attendance]]</f>
        <v>0.10743801652892562</v>
      </c>
      <c r="N23" s="26">
        <f>Table1[[#This Row],[Cases]]/Table1[[#This Row],[Population]]*pop</f>
        <v>4.958677685950414</v>
      </c>
      <c r="O23" s="27">
        <f t="shared" si="2"/>
        <v>6.813860930067389</v>
      </c>
      <c r="P23" s="25">
        <f>1-_xlfn.BINOM.DIST(Table1[[#This Row],[Cases]],Table1[[#This Row],[Population]],Table1[[#This Row],[Expected6]]/pop,TRUE)</f>
        <v>0.716478403914538</v>
      </c>
      <c r="Q23" s="27">
        <f>_xlfn.BINOM.INV(Table1[[#This Row],[Population]],Table1[[#This Row],[Expected6]]/pop,(100-AlphaCI)/100)/Table1[[#This Row],[Population]]*pop</f>
        <v>3.3057851239669422</v>
      </c>
      <c r="R23" s="28">
        <f>_xlfn.BINOM.INV(Table1[[#This Row],[Population]],Table1[[#This Row],[Expected6]]/pop,AlphaCI/100)/Table1[[#This Row],[Population]]*pop</f>
        <v>10.743801652892563</v>
      </c>
      <c r="Y23" s="8"/>
      <c r="Z23" s="8"/>
      <c r="AA23" s="8"/>
      <c r="AB23" s="29"/>
    </row>
    <row r="24" spans="1:28" ht="15">
      <c r="A24" s="1">
        <v>42482</v>
      </c>
      <c r="B24" s="21">
        <v>8</v>
      </c>
      <c r="C24" s="10">
        <v>133</v>
      </c>
      <c r="D24" s="14">
        <v>1330</v>
      </c>
      <c r="E24" s="13">
        <f t="shared" si="3"/>
        <v>7.118537854511831</v>
      </c>
      <c r="F24" s="25">
        <f>1-(_xlfn.POISSON.DIST(Table1[[#This Row],[Cases]],Table1[[#This Row],[Expected]],TRUE))</f>
        <v>0.28648905721349127</v>
      </c>
      <c r="G24" s="12">
        <f t="shared" si="0"/>
        <v>3</v>
      </c>
      <c r="H24" s="15">
        <f>PoissonInv(AlphaCI/100,Table1[[#This Row],[Expected]])</f>
        <v>12</v>
      </c>
      <c r="I24" s="16">
        <f>Table1[[#This Row],[Cases]]/Table1[[#This Row],[Attendance]]</f>
        <v>0.06015037593984962</v>
      </c>
      <c r="J24" s="17">
        <f t="shared" si="1"/>
        <v>0.06770348502932448</v>
      </c>
      <c r="K24" s="25">
        <f>1-_xlfn.BINOM.DIST(Table1[[#This Row],[Cases]],Table1[[#This Row],[Attendance]],Table1[[#This Row],[Expected2]],TRUE)</f>
        <v>0.5496075075677074</v>
      </c>
      <c r="L24" s="17">
        <f>_xlfn.BINOM.INV(Table1[[#This Row],[Attendance]],Table1[[#This Row],[Expected2]],(100-AlphaCI)/100)/Table1[[#This Row],[Attendance]]</f>
        <v>0.03759398496240601</v>
      </c>
      <c r="M24" s="20">
        <f>_xlfn.BINOM.INV(Table1[[#This Row],[Attendance]],Table1[[#This Row],[Expected2]],AlphaCI/100)/Table1[[#This Row],[Attendance]]</f>
        <v>0.10526315789473684</v>
      </c>
      <c r="N24" s="26">
        <f>Table1[[#This Row],[Cases]]/Table1[[#This Row],[Population]]*pop</f>
        <v>6.015037593984963</v>
      </c>
      <c r="O24" s="27">
        <f t="shared" si="2"/>
        <v>6.535069048777132</v>
      </c>
      <c r="P24" s="25">
        <f>1-_xlfn.BINOM.DIST(Table1[[#This Row],[Cases]],Table1[[#This Row],[Population]],Table1[[#This Row],[Expected6]]/pop,TRUE)</f>
        <v>0.503389434993918</v>
      </c>
      <c r="Q24" s="27">
        <f>_xlfn.BINOM.INV(Table1[[#This Row],[Population]],Table1[[#This Row],[Expected6]]/pop,(100-AlphaCI)/100)/Table1[[#This Row],[Population]]*pop</f>
        <v>3.0075187969924815</v>
      </c>
      <c r="R24" s="28">
        <f>_xlfn.BINOM.INV(Table1[[#This Row],[Population]],Table1[[#This Row],[Expected6]]/pop,AlphaCI/100)/Table1[[#This Row],[Population]]*pop</f>
        <v>10.526315789473683</v>
      </c>
      <c r="Y24" s="8"/>
      <c r="Z24" s="8"/>
      <c r="AA24" s="8"/>
      <c r="AB24" s="29"/>
    </row>
    <row r="25" spans="1:28" ht="15">
      <c r="A25" s="1">
        <v>42483</v>
      </c>
      <c r="B25" s="21">
        <v>10</v>
      </c>
      <c r="C25" s="10">
        <v>159</v>
      </c>
      <c r="D25" s="14">
        <v>1575</v>
      </c>
      <c r="E25" s="13">
        <f t="shared" si="3"/>
        <v>7.135361819971946</v>
      </c>
      <c r="F25" s="25">
        <f>1-(_xlfn.POISSON.DIST(Table1[[#This Row],[Cases]],Table1[[#This Row],[Expected]],TRUE))</f>
        <v>0.10840719847902747</v>
      </c>
      <c r="G25" s="12">
        <f t="shared" si="0"/>
        <v>3</v>
      </c>
      <c r="H25" s="15">
        <f>PoissonInv(AlphaCI/100,Table1[[#This Row],[Expected]])</f>
        <v>12</v>
      </c>
      <c r="I25" s="16">
        <f>Table1[[#This Row],[Cases]]/Table1[[#This Row],[Attendance]]</f>
        <v>0.06289308176100629</v>
      </c>
      <c r="J25" s="17">
        <f t="shared" si="1"/>
        <v>0.06495127794512824</v>
      </c>
      <c r="K25" s="25">
        <f>1-_xlfn.BINOM.DIST(Table1[[#This Row],[Cases]],Table1[[#This Row],[Attendance]],Table1[[#This Row],[Expected2]],TRUE)</f>
        <v>0.4591761959760414</v>
      </c>
      <c r="L25" s="17">
        <f>_xlfn.BINOM.INV(Table1[[#This Row],[Attendance]],Table1[[#This Row],[Expected2]],(100-AlphaCI)/100)/Table1[[#This Row],[Attendance]]</f>
        <v>0.031446540880503145</v>
      </c>
      <c r="M25" s="20">
        <f>_xlfn.BINOM.INV(Table1[[#This Row],[Attendance]],Table1[[#This Row],[Expected2]],AlphaCI/100)/Table1[[#This Row],[Attendance]]</f>
        <v>0.10062893081761007</v>
      </c>
      <c r="N25" s="26">
        <f>Table1[[#This Row],[Cases]]/Table1[[#This Row],[Population]]*pop</f>
        <v>6.349206349206349</v>
      </c>
      <c r="O25" s="27">
        <f t="shared" si="2"/>
        <v>6.46913796562537</v>
      </c>
      <c r="P25" s="25">
        <f>1-_xlfn.BINOM.DIST(Table1[[#This Row],[Cases]],Table1[[#This Row],[Population]],Table1[[#This Row],[Expected6]]/pop,TRUE)</f>
        <v>0.44065490343644886</v>
      </c>
      <c r="Q25" s="27">
        <f>_xlfn.BINOM.INV(Table1[[#This Row],[Population]],Table1[[#This Row],[Expected6]]/pop,(100-AlphaCI)/100)/Table1[[#This Row],[Population]]*pop</f>
        <v>3.1746031746031744</v>
      </c>
      <c r="R25" s="28">
        <f>_xlfn.BINOM.INV(Table1[[#This Row],[Population]],Table1[[#This Row],[Expected6]]/pop,AlphaCI/100)/Table1[[#This Row],[Population]]*pop</f>
        <v>10.158730158730158</v>
      </c>
      <c r="Y25" s="8"/>
      <c r="Z25" s="8"/>
      <c r="AA25" s="8"/>
      <c r="AB25" s="29"/>
    </row>
    <row r="26" spans="1:18" ht="15">
      <c r="A26" s="1">
        <v>42484</v>
      </c>
      <c r="B26" s="21">
        <v>12</v>
      </c>
      <c r="C26" s="10">
        <v>220</v>
      </c>
      <c r="D26" s="14">
        <v>2200</v>
      </c>
      <c r="E26" s="13">
        <f t="shared" si="3"/>
        <v>7.594767971644183</v>
      </c>
      <c r="F26" s="25">
        <f>1-(_xlfn.POISSON.DIST(Table1[[#This Row],[Cases]],Table1[[#This Row],[Expected]],TRUE))</f>
        <v>0.046231339953393125</v>
      </c>
      <c r="G26" s="12">
        <f t="shared" si="0"/>
        <v>3</v>
      </c>
      <c r="H26" s="15">
        <f>PoissonInv(AlphaCI/100,Table1[[#This Row],[Expected]])</f>
        <v>12</v>
      </c>
      <c r="I26" s="16">
        <f>Table1[[#This Row],[Cases]]/Table1[[#This Row],[Attendance]]</f>
        <v>0.05454545454545454</v>
      </c>
      <c r="J26" s="17">
        <f t="shared" si="1"/>
        <v>0.06436244043766257</v>
      </c>
      <c r="K26" s="25">
        <f>1-_xlfn.BINOM.DIST(Table1[[#This Row],[Cases]],Table1[[#This Row],[Attendance]],Table1[[#This Row],[Expected2]],TRUE)</f>
        <v>0.6640272910148666</v>
      </c>
      <c r="L26" s="17">
        <f>_xlfn.BINOM.INV(Table1[[#This Row],[Attendance]],Table1[[#This Row],[Expected2]],(100-AlphaCI)/100)/Table1[[#This Row],[Attendance]]</f>
        <v>0.03636363636363636</v>
      </c>
      <c r="M26" s="20">
        <f>_xlfn.BINOM.INV(Table1[[#This Row],[Attendance]],Table1[[#This Row],[Expected2]],AlphaCI/100)/Table1[[#This Row],[Attendance]]</f>
        <v>0.09090909090909091</v>
      </c>
      <c r="N26" s="26">
        <f>Table1[[#This Row],[Cases]]/Table1[[#This Row],[Population]]*pop</f>
        <v>5.454545454545455</v>
      </c>
      <c r="O26" s="27">
        <f t="shared" si="2"/>
        <v>6.133910892899252</v>
      </c>
      <c r="P26" s="25">
        <f>1-_xlfn.BINOM.DIST(Table1[[#This Row],[Cases]],Table1[[#This Row],[Population]],Table1[[#This Row],[Expected6]]/pop,TRUE)</f>
        <v>0.5905835420946657</v>
      </c>
      <c r="Q26" s="27">
        <f>_xlfn.BINOM.INV(Table1[[#This Row],[Population]],Table1[[#This Row],[Expected6]]/pop,(100-AlphaCI)/100)/Table1[[#This Row],[Population]]*pop</f>
        <v>3.6363636363636362</v>
      </c>
      <c r="R26" s="28">
        <f>_xlfn.BINOM.INV(Table1[[#This Row],[Population]],Table1[[#This Row],[Expected6]]/pop,AlphaCI/100)/Table1[[#This Row],[Population]]*pop</f>
        <v>9.09090909090909</v>
      </c>
    </row>
  </sheetData>
  <mergeCells count="4">
    <mergeCell ref="B1:D1"/>
    <mergeCell ref="E1:H1"/>
    <mergeCell ref="I1:M1"/>
    <mergeCell ref="N1:R1"/>
  </mergeCells>
  <conditionalFormatting sqref="F10:F26">
    <cfRule type="iconSet" priority="8">
      <iconSet iconSet="3TrafficLights1">
        <cfvo type="percent" val="0"/>
        <cfvo type="formula" val="#REF!"/>
        <cfvo type="formula" val="#REF!"/>
      </iconSet>
    </cfRule>
  </conditionalFormatting>
  <conditionalFormatting sqref="K10:K26">
    <cfRule type="iconSet" priority="9">
      <iconSet iconSet="3TrafficLights1">
        <cfvo type="percent" val="0"/>
        <cfvo type="formula" val="#REF!"/>
        <cfvo type="formula" val="#REF!"/>
      </iconSet>
    </cfRule>
  </conditionalFormatting>
  <conditionalFormatting sqref="P10:P26">
    <cfRule type="iconSet" priority="10">
      <iconSet iconSet="3TrafficLights1">
        <cfvo type="percent" val="0"/>
        <cfvo type="formula" val="#REF!"/>
        <cfvo type="formula" val="#REF!"/>
      </iconSet>
    </cfRule>
  </conditionalFormatting>
  <printOptions/>
  <pageMargins left="0.7" right="0.7" top="0.75" bottom="0.75" header="0.3" footer="0.3"/>
  <pageSetup horizontalDpi="600" verticalDpi="600" orientation="portrait" r:id="rId3"/>
  <tableParts>
    <tablePart r:id="rId2"/>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GridLines="0" workbookViewId="0" topLeftCell="A25">
      <selection activeCell="A11" sqref="A11"/>
    </sheetView>
  </sheetViews>
  <sheetFormatPr defaultColWidth="9.140625" defaultRowHeight="15"/>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26"/>
  <sheetViews>
    <sheetView workbookViewId="0" topLeftCell="A1">
      <selection activeCell="B3" sqref="B3"/>
    </sheetView>
  </sheetViews>
  <sheetFormatPr defaultColWidth="9.140625" defaultRowHeight="15"/>
  <cols>
    <col min="1" max="1" width="10.7109375" style="0" bestFit="1" customWidth="1"/>
    <col min="2" max="2" width="11.57421875" style="0" bestFit="1" customWidth="1"/>
    <col min="4" max="4" width="13.421875" style="0" customWidth="1"/>
    <col min="5" max="6" width="12.8515625" style="0" customWidth="1"/>
    <col min="7" max="7" width="11.28125" style="0" customWidth="1"/>
    <col min="9" max="9" width="9.421875" style="0" customWidth="1"/>
    <col min="11" max="11" width="12.00390625" style="0" customWidth="1"/>
    <col min="12" max="12" width="12.28125" style="0" customWidth="1"/>
    <col min="14" max="14" width="10.421875" style="0" customWidth="1"/>
    <col min="17" max="17" width="12.28125" style="0" customWidth="1"/>
    <col min="19" max="19" width="10.421875" style="0" customWidth="1"/>
  </cols>
  <sheetData>
    <row r="1" spans="7:20" ht="15">
      <c r="G1" s="35" t="s">
        <v>6</v>
      </c>
      <c r="H1" s="35"/>
      <c r="I1" s="35"/>
      <c r="J1" s="35"/>
      <c r="K1" s="35" t="s">
        <v>14</v>
      </c>
      <c r="L1" s="35"/>
      <c r="M1" s="35"/>
      <c r="N1" s="35"/>
      <c r="O1" s="35"/>
      <c r="P1" s="35" t="s">
        <v>7</v>
      </c>
      <c r="Q1" s="35"/>
      <c r="R1" s="35"/>
      <c r="S1" s="35"/>
      <c r="T1" s="35"/>
    </row>
    <row r="2" spans="1:20" ht="15">
      <c r="A2" t="s">
        <v>0</v>
      </c>
      <c r="B2" t="s">
        <v>1</v>
      </c>
      <c r="C2" t="s">
        <v>23</v>
      </c>
      <c r="D2" t="s">
        <v>4</v>
      </c>
      <c r="E2" t="s">
        <v>5</v>
      </c>
      <c r="F2" t="s">
        <v>24</v>
      </c>
      <c r="G2" t="s">
        <v>2</v>
      </c>
      <c r="H2" t="s">
        <v>3</v>
      </c>
      <c r="I2" t="s">
        <v>17</v>
      </c>
      <c r="J2" t="s">
        <v>18</v>
      </c>
      <c r="K2" t="s">
        <v>8</v>
      </c>
      <c r="L2" t="s">
        <v>10</v>
      </c>
      <c r="M2" t="s">
        <v>11</v>
      </c>
      <c r="N2" t="s">
        <v>19</v>
      </c>
      <c r="O2" t="s">
        <v>20</v>
      </c>
      <c r="P2" t="s">
        <v>9</v>
      </c>
      <c r="Q2" t="s">
        <v>12</v>
      </c>
      <c r="R2" t="s">
        <v>13</v>
      </c>
      <c r="S2" t="s">
        <v>21</v>
      </c>
      <c r="T2" t="s">
        <v>22</v>
      </c>
    </row>
    <row r="3" spans="1:20" ht="15">
      <c r="A3" s="1">
        <v>42461</v>
      </c>
      <c r="B3" s="8" t="e">
        <f aca="true" t="shared" si="0" ref="B3:B26">INT(case+RANDBETWEEN(0,case)+case*C3)</f>
        <v>#REF!</v>
      </c>
      <c r="C3">
        <v>0</v>
      </c>
      <c r="D3" t="e">
        <f aca="true" t="shared" si="1" ref="D3:D26">INT(Att+RANDBETWEEN(0,Att)+Att*F3)</f>
        <v>#REF!</v>
      </c>
      <c r="E3">
        <f aca="true" t="shared" si="2" ref="E3:E26">INT(pop+RANDBETWEEN(0,pop)+pop*F3)</f>
        <v>1932</v>
      </c>
      <c r="F3">
        <v>0</v>
      </c>
      <c r="G3" s="2"/>
      <c r="H3" s="2"/>
      <c r="I3" s="2"/>
      <c r="J3" s="2"/>
      <c r="K3" s="3" t="e">
        <f ca="1">B3/D3</f>
        <v>#REF!</v>
      </c>
      <c r="L3" s="3"/>
      <c r="M3" s="2"/>
      <c r="N3" s="5"/>
      <c r="O3" s="5"/>
      <c r="P3" s="7" t="e">
        <f aca="true" t="shared" si="3" ref="P3:P26">B3/E3</f>
        <v>#REF!</v>
      </c>
      <c r="Q3" s="2"/>
      <c r="R3" s="2"/>
      <c r="S3" s="6"/>
      <c r="T3" s="6"/>
    </row>
    <row r="4" spans="1:20" ht="15">
      <c r="A4" s="1">
        <v>42462</v>
      </c>
      <c r="B4" s="8" t="e">
        <f ca="1" t="shared" si="0"/>
        <v>#REF!</v>
      </c>
      <c r="C4">
        <v>0</v>
      </c>
      <c r="D4" t="e">
        <f ca="1" t="shared" si="1"/>
        <v>#REF!</v>
      </c>
      <c r="E4">
        <f ca="1" t="shared" si="2"/>
        <v>1607</v>
      </c>
      <c r="F4">
        <v>0</v>
      </c>
      <c r="G4" s="2"/>
      <c r="H4" s="2"/>
      <c r="I4" s="2"/>
      <c r="J4" s="2"/>
      <c r="K4" s="3" t="e">
        <f aca="true" t="shared" si="4" ref="K4:K26">B4/D4</f>
        <v>#REF!</v>
      </c>
      <c r="L4" s="3"/>
      <c r="M4" s="2"/>
      <c r="N4" s="5"/>
      <c r="O4" s="5"/>
      <c r="P4" s="7" t="e">
        <f ca="1" t="shared" si="3"/>
        <v>#REF!</v>
      </c>
      <c r="Q4" s="2"/>
      <c r="R4" s="2"/>
      <c r="S4" s="6"/>
      <c r="T4" s="6"/>
    </row>
    <row r="5" spans="1:20" ht="15">
      <c r="A5" s="1">
        <v>42463</v>
      </c>
      <c r="B5" s="8" t="e">
        <f ca="1" t="shared" si="0"/>
        <v>#REF!</v>
      </c>
      <c r="C5">
        <v>0</v>
      </c>
      <c r="D5" t="e">
        <f ca="1" t="shared" si="1"/>
        <v>#REF!</v>
      </c>
      <c r="E5">
        <f ca="1" t="shared" si="2"/>
        <v>1514</v>
      </c>
      <c r="F5">
        <v>0</v>
      </c>
      <c r="G5" s="2"/>
      <c r="H5" s="2"/>
      <c r="I5" s="2"/>
      <c r="J5" s="2"/>
      <c r="K5" s="3" t="e">
        <f ca="1" t="shared" si="4"/>
        <v>#REF!</v>
      </c>
      <c r="L5" s="3"/>
      <c r="M5" s="2"/>
      <c r="N5" s="5"/>
      <c r="O5" s="5"/>
      <c r="P5" s="7" t="e">
        <f ca="1" t="shared" si="3"/>
        <v>#REF!</v>
      </c>
      <c r="Q5" s="2"/>
      <c r="R5" s="2"/>
      <c r="S5" s="6"/>
      <c r="T5" s="6"/>
    </row>
    <row r="6" spans="1:20" ht="15">
      <c r="A6" s="1">
        <v>42464</v>
      </c>
      <c r="B6" s="8" t="e">
        <f ca="1" t="shared" si="0"/>
        <v>#REF!</v>
      </c>
      <c r="C6">
        <v>0</v>
      </c>
      <c r="D6" t="e">
        <f ca="1" t="shared" si="1"/>
        <v>#REF!</v>
      </c>
      <c r="E6">
        <f ca="1" t="shared" si="2"/>
        <v>1523</v>
      </c>
      <c r="F6">
        <v>0</v>
      </c>
      <c r="G6" s="2"/>
      <c r="H6" s="2"/>
      <c r="I6" s="2"/>
      <c r="J6" s="2"/>
      <c r="K6" s="3" t="e">
        <f ca="1" t="shared" si="4"/>
        <v>#REF!</v>
      </c>
      <c r="L6" s="3"/>
      <c r="M6" s="2"/>
      <c r="N6" s="5"/>
      <c r="O6" s="5"/>
      <c r="P6" s="7" t="e">
        <f ca="1" t="shared" si="3"/>
        <v>#REF!</v>
      </c>
      <c r="Q6" s="2"/>
      <c r="R6" s="2"/>
      <c r="S6" s="6"/>
      <c r="T6" s="6"/>
    </row>
    <row r="7" spans="1:20" ht="15">
      <c r="A7" s="1">
        <v>42465</v>
      </c>
      <c r="B7" s="8" t="e">
        <f ca="1" t="shared" si="0"/>
        <v>#REF!</v>
      </c>
      <c r="C7">
        <v>0</v>
      </c>
      <c r="D7" t="e">
        <f ca="1" t="shared" si="1"/>
        <v>#REF!</v>
      </c>
      <c r="E7">
        <f ca="1" t="shared" si="2"/>
        <v>1374</v>
      </c>
      <c r="F7">
        <v>0</v>
      </c>
      <c r="G7" s="2"/>
      <c r="H7" s="2"/>
      <c r="I7" s="2"/>
      <c r="J7" s="2"/>
      <c r="K7" s="3" t="e">
        <f ca="1" t="shared" si="4"/>
        <v>#REF!</v>
      </c>
      <c r="L7" s="3"/>
      <c r="M7" s="2"/>
      <c r="N7" s="5"/>
      <c r="O7" s="5"/>
      <c r="P7" s="7" t="e">
        <f ca="1" t="shared" si="3"/>
        <v>#REF!</v>
      </c>
      <c r="Q7" s="2"/>
      <c r="R7" s="2"/>
      <c r="S7" s="6"/>
      <c r="T7" s="6"/>
    </row>
    <row r="8" spans="1:20" ht="15">
      <c r="A8" s="1">
        <v>42466</v>
      </c>
      <c r="B8" s="8" t="e">
        <f ca="1" t="shared" si="0"/>
        <v>#REF!</v>
      </c>
      <c r="C8">
        <v>0</v>
      </c>
      <c r="D8" t="e">
        <f ca="1" t="shared" si="1"/>
        <v>#REF!</v>
      </c>
      <c r="E8">
        <f ca="1" t="shared" si="2"/>
        <v>1382</v>
      </c>
      <c r="F8">
        <v>0</v>
      </c>
      <c r="G8" s="2"/>
      <c r="H8" s="2"/>
      <c r="I8" s="2"/>
      <c r="J8" s="2"/>
      <c r="K8" s="3" t="e">
        <f ca="1" t="shared" si="4"/>
        <v>#REF!</v>
      </c>
      <c r="L8" s="3"/>
      <c r="M8" s="2"/>
      <c r="N8" s="5"/>
      <c r="O8" s="5"/>
      <c r="P8" s="7" t="e">
        <f ca="1" t="shared" si="3"/>
        <v>#REF!</v>
      </c>
      <c r="Q8" s="2"/>
      <c r="R8" s="2"/>
      <c r="S8" s="6"/>
      <c r="T8" s="6"/>
    </row>
    <row r="9" spans="1:20" ht="15">
      <c r="A9" s="1">
        <v>42467</v>
      </c>
      <c r="B9" s="8" t="e">
        <f ca="1" t="shared" si="0"/>
        <v>#REF!</v>
      </c>
      <c r="C9">
        <v>0</v>
      </c>
      <c r="D9" t="e">
        <f ca="1" t="shared" si="1"/>
        <v>#REF!</v>
      </c>
      <c r="E9">
        <f ca="1" t="shared" si="2"/>
        <v>1187</v>
      </c>
      <c r="F9">
        <v>0</v>
      </c>
      <c r="G9" s="2"/>
      <c r="H9" s="2"/>
      <c r="I9" s="2"/>
      <c r="J9" s="2"/>
      <c r="K9" s="3" t="e">
        <f ca="1" t="shared" si="4"/>
        <v>#REF!</v>
      </c>
      <c r="L9" s="3"/>
      <c r="M9" s="2"/>
      <c r="N9" s="5"/>
      <c r="O9" s="5"/>
      <c r="P9" s="7" t="e">
        <f ca="1" t="shared" si="3"/>
        <v>#REF!</v>
      </c>
      <c r="Q9" s="2"/>
      <c r="R9" s="2"/>
      <c r="S9" s="6"/>
      <c r="T9" s="6"/>
    </row>
    <row r="10" spans="1:20" ht="15">
      <c r="A10" s="1">
        <v>42468</v>
      </c>
      <c r="B10" s="8" t="e">
        <f ca="1" t="shared" si="0"/>
        <v>#REF!</v>
      </c>
      <c r="C10">
        <v>0</v>
      </c>
      <c r="D10" t="e">
        <f ca="1" t="shared" si="1"/>
        <v>#REF!</v>
      </c>
      <c r="E10">
        <f ca="1" t="shared" si="2"/>
        <v>1853</v>
      </c>
      <c r="F10">
        <v>0</v>
      </c>
      <c r="G10" s="4" t="e">
        <f ca="1">SUM(B3:B9)/7</f>
        <v>#REF!</v>
      </c>
      <c r="H10" s="2" t="e">
        <f ca="1">1-(_xlfn.POISSON.DIST(B10,G10,TRUE))</f>
        <v>#REF!</v>
      </c>
      <c r="I10" s="2" t="e">
        <f aca="true" t="shared" si="5" ref="I10:I26">PoissonInv((100-AlphaCI)/100,G10)</f>
        <v>#NAME?</v>
      </c>
      <c r="J10" s="2" t="e">
        <f aca="true" t="shared" si="6" ref="J10:J26">PoissonInv(AlphaCI/100,G10)</f>
        <v>#NAME?</v>
      </c>
      <c r="K10" s="3" t="e">
        <f ca="1" t="shared" si="4"/>
        <v>#REF!</v>
      </c>
      <c r="L10" s="3" t="e">
        <f ca="1">SUM($B3:$B9)/SUM($D3:$D9)</f>
        <v>#REF!</v>
      </c>
      <c r="M10" s="2"/>
      <c r="N10" s="3" t="e">
        <f aca="true" t="shared" si="7" ref="N10:N26">_xlfn.BINOM.INV(D10,L10,(100-AlphaCI)/100)/D10</f>
        <v>#REF!</v>
      </c>
      <c r="O10" s="3" t="e">
        <f aca="true" t="shared" si="8" ref="O10:O26">_xlfn.BINOM.INV(D10,L10,AlphaCI/100)/D10</f>
        <v>#REF!</v>
      </c>
      <c r="P10" s="7" t="e">
        <f ca="1" t="shared" si="3"/>
        <v>#REF!</v>
      </c>
      <c r="Q10" s="7" t="e">
        <f ca="1">SUM(B3:B9)/SUM(E3:E9)</f>
        <v>#REF!</v>
      </c>
      <c r="R10" s="7"/>
      <c r="S10" s="7" t="e">
        <f aca="true" t="shared" si="9" ref="S10:S26">_xlfn.BINOM.INV(E10,Q10,(100-AlphaCI)/100)/E10</f>
        <v>#REF!</v>
      </c>
      <c r="T10" s="7" t="e">
        <f aca="true" t="shared" si="10" ref="T10:T26">_xlfn.BINOM.INV(E10,Q10,AlphaCI/100)/E10</f>
        <v>#REF!</v>
      </c>
    </row>
    <row r="11" spans="1:20" ht="15">
      <c r="A11" s="1">
        <v>42469</v>
      </c>
      <c r="B11" s="8" t="e">
        <f ca="1" t="shared" si="0"/>
        <v>#REF!</v>
      </c>
      <c r="C11">
        <v>0</v>
      </c>
      <c r="D11" t="e">
        <f ca="1" t="shared" si="1"/>
        <v>#REF!</v>
      </c>
      <c r="E11">
        <f ca="1" t="shared" si="2"/>
        <v>1523</v>
      </c>
      <c r="F11">
        <v>0</v>
      </c>
      <c r="G11" s="4" t="e">
        <f ca="1">SUM(B4:B10)/7</f>
        <v>#REF!</v>
      </c>
      <c r="H11" s="2" t="e">
        <f ca="1">1-(_xlfn.POISSON.DIST(B11,G11,TRUE))</f>
        <v>#REF!</v>
      </c>
      <c r="I11" s="2" t="e">
        <f ca="1" t="shared" si="5"/>
        <v>#NAME?</v>
      </c>
      <c r="J11" s="2" t="e">
        <f ca="1" t="shared" si="6"/>
        <v>#NAME?</v>
      </c>
      <c r="K11" s="3" t="e">
        <f ca="1" t="shared" si="4"/>
        <v>#REF!</v>
      </c>
      <c r="L11" s="3" t="e">
        <f ca="1">SUM(B4:B10)/SUM(D4:D10)</f>
        <v>#REF!</v>
      </c>
      <c r="M11" s="2"/>
      <c r="N11" s="3" t="e">
        <f ca="1" t="shared" si="7"/>
        <v>#REF!</v>
      </c>
      <c r="O11" s="3" t="e">
        <f ca="1" t="shared" si="8"/>
        <v>#REF!</v>
      </c>
      <c r="P11" s="7" t="e">
        <f ca="1" t="shared" si="3"/>
        <v>#REF!</v>
      </c>
      <c r="Q11" s="7" t="e">
        <f ca="1">SUM(B4:B10)/SUM(E4:E10)</f>
        <v>#REF!</v>
      </c>
      <c r="R11" s="7"/>
      <c r="S11" s="7" t="e">
        <f ca="1" t="shared" si="9"/>
        <v>#REF!</v>
      </c>
      <c r="T11" s="7" t="e">
        <f ca="1" t="shared" si="10"/>
        <v>#REF!</v>
      </c>
    </row>
    <row r="12" spans="1:20" ht="15">
      <c r="A12" s="1">
        <v>42470</v>
      </c>
      <c r="B12" s="8" t="e">
        <f ca="1" t="shared" si="0"/>
        <v>#REF!</v>
      </c>
      <c r="C12">
        <v>0</v>
      </c>
      <c r="D12" t="e">
        <f ca="1" t="shared" si="1"/>
        <v>#REF!</v>
      </c>
      <c r="E12">
        <f ca="1" t="shared" si="2"/>
        <v>1593</v>
      </c>
      <c r="F12">
        <v>0</v>
      </c>
      <c r="G12" s="4" t="e">
        <f ca="1">SUM(B5:B11)/7</f>
        <v>#REF!</v>
      </c>
      <c r="H12" s="2" t="e">
        <f ca="1">1-(_xlfn.POISSON.DIST(B12,G12,TRUE))</f>
        <v>#REF!</v>
      </c>
      <c r="I12" s="2" t="e">
        <f ca="1" t="shared" si="5"/>
        <v>#NAME?</v>
      </c>
      <c r="J12" s="2" t="e">
        <f ca="1" t="shared" si="6"/>
        <v>#NAME?</v>
      </c>
      <c r="K12" s="3" t="e">
        <f ca="1" t="shared" si="4"/>
        <v>#REF!</v>
      </c>
      <c r="L12" s="3" t="e">
        <f ca="1">SUM(B5:B11)/SUM(D5:D11)</f>
        <v>#REF!</v>
      </c>
      <c r="M12" s="2"/>
      <c r="N12" s="3" t="e">
        <f ca="1" t="shared" si="7"/>
        <v>#REF!</v>
      </c>
      <c r="O12" s="3" t="e">
        <f ca="1" t="shared" si="8"/>
        <v>#REF!</v>
      </c>
      <c r="P12" s="7" t="e">
        <f ca="1" t="shared" si="3"/>
        <v>#REF!</v>
      </c>
      <c r="Q12" s="7" t="e">
        <f ca="1">SUM(B5:B11)/SUM(E5:E11)</f>
        <v>#REF!</v>
      </c>
      <c r="R12" s="7"/>
      <c r="S12" s="7" t="e">
        <f ca="1" t="shared" si="9"/>
        <v>#REF!</v>
      </c>
      <c r="T12" s="7" t="e">
        <f ca="1" t="shared" si="10"/>
        <v>#REF!</v>
      </c>
    </row>
    <row r="13" spans="1:20" ht="15">
      <c r="A13" s="1">
        <v>42471</v>
      </c>
      <c r="B13" s="8" t="e">
        <f ca="1" t="shared" si="0"/>
        <v>#REF!</v>
      </c>
      <c r="C13">
        <v>0</v>
      </c>
      <c r="D13" t="e">
        <f ca="1" t="shared" si="1"/>
        <v>#REF!</v>
      </c>
      <c r="E13">
        <f ca="1" t="shared" si="2"/>
        <v>1226</v>
      </c>
      <c r="F13">
        <v>0</v>
      </c>
      <c r="G13" s="4" t="e">
        <f ca="1">SUM(B6:B12)/7</f>
        <v>#REF!</v>
      </c>
      <c r="H13" s="2" t="e">
        <f ca="1">1-(_xlfn.POISSON.DIST(B13,G13,TRUE))</f>
        <v>#REF!</v>
      </c>
      <c r="I13" s="2" t="e">
        <f ca="1" t="shared" si="5"/>
        <v>#NAME?</v>
      </c>
      <c r="J13" s="2" t="e">
        <f ca="1" t="shared" si="6"/>
        <v>#NAME?</v>
      </c>
      <c r="K13" s="3" t="e">
        <f ca="1" t="shared" si="4"/>
        <v>#REF!</v>
      </c>
      <c r="L13" s="3" t="e">
        <f ca="1">SUM(B6:B12)/SUM(D6:D12)</f>
        <v>#REF!</v>
      </c>
      <c r="M13" s="2"/>
      <c r="N13" s="3" t="e">
        <f ca="1" t="shared" si="7"/>
        <v>#REF!</v>
      </c>
      <c r="O13" s="3" t="e">
        <f ca="1" t="shared" si="8"/>
        <v>#REF!</v>
      </c>
      <c r="P13" s="7" t="e">
        <f ca="1" t="shared" si="3"/>
        <v>#REF!</v>
      </c>
      <c r="Q13" s="7" t="e">
        <f ca="1">SUM(B6:B12)/SUM(E6:E12)</f>
        <v>#REF!</v>
      </c>
      <c r="R13" s="7"/>
      <c r="S13" s="7" t="e">
        <f ca="1" t="shared" si="9"/>
        <v>#REF!</v>
      </c>
      <c r="T13" s="7" t="e">
        <f ca="1" t="shared" si="10"/>
        <v>#REF!</v>
      </c>
    </row>
    <row r="14" spans="1:20" ht="15">
      <c r="A14" s="1">
        <v>42472</v>
      </c>
      <c r="B14" s="8" t="e">
        <f ca="1" t="shared" si="0"/>
        <v>#REF!</v>
      </c>
      <c r="C14">
        <v>0</v>
      </c>
      <c r="D14" t="e">
        <f ca="1" t="shared" si="1"/>
        <v>#REF!</v>
      </c>
      <c r="E14">
        <f ca="1" t="shared" si="2"/>
        <v>1077</v>
      </c>
      <c r="F14">
        <v>0</v>
      </c>
      <c r="G14" s="4" t="e">
        <f ca="1">SUM(B7:B13)/7</f>
        <v>#REF!</v>
      </c>
      <c r="H14" s="2" t="e">
        <f ca="1">1-(_xlfn.POISSON.DIST(B14,G14,TRUE))</f>
        <v>#REF!</v>
      </c>
      <c r="I14" s="2" t="e">
        <f ca="1" t="shared" si="5"/>
        <v>#NAME?</v>
      </c>
      <c r="J14" s="2" t="e">
        <f ca="1" t="shared" si="6"/>
        <v>#NAME?</v>
      </c>
      <c r="K14" s="3" t="e">
        <f ca="1" t="shared" si="4"/>
        <v>#REF!</v>
      </c>
      <c r="L14" s="3" t="e">
        <f ca="1">SUM(B7:B13)/SUM(D7:D13)</f>
        <v>#REF!</v>
      </c>
      <c r="M14" s="2"/>
      <c r="N14" s="3" t="e">
        <f ca="1" t="shared" si="7"/>
        <v>#REF!</v>
      </c>
      <c r="O14" s="3" t="e">
        <f ca="1" t="shared" si="8"/>
        <v>#REF!</v>
      </c>
      <c r="P14" s="7" t="e">
        <f ca="1" t="shared" si="3"/>
        <v>#REF!</v>
      </c>
      <c r="Q14" s="7" t="e">
        <f ca="1">SUM(B7:B13)/SUM(E7:E13)</f>
        <v>#REF!</v>
      </c>
      <c r="R14" s="7"/>
      <c r="S14" s="7" t="e">
        <f ca="1" t="shared" si="9"/>
        <v>#REF!</v>
      </c>
      <c r="T14" s="7" t="e">
        <f ca="1" t="shared" si="10"/>
        <v>#REF!</v>
      </c>
    </row>
    <row r="15" spans="1:20" ht="15">
      <c r="A15" s="1">
        <v>42473</v>
      </c>
      <c r="B15" s="8" t="e">
        <f ca="1" t="shared" si="0"/>
        <v>#REF!</v>
      </c>
      <c r="C15">
        <v>0</v>
      </c>
      <c r="D15" t="e">
        <f ca="1" t="shared" si="1"/>
        <v>#REF!</v>
      </c>
      <c r="E15">
        <f ca="1" t="shared" si="2"/>
        <v>1628</v>
      </c>
      <c r="F15">
        <v>0</v>
      </c>
      <c r="G15" s="4" t="e">
        <f aca="true" t="shared" si="11" ref="G15:G26">SUM(B8:B14)/7</f>
        <v>#REF!</v>
      </c>
      <c r="H15" s="2" t="e">
        <f aca="true" t="shared" si="12" ref="H15:H26">1-(_xlfn.POISSON.DIST(B15,G15,TRUE))</f>
        <v>#REF!</v>
      </c>
      <c r="I15" s="2" t="e">
        <f ca="1" t="shared" si="5"/>
        <v>#NAME?</v>
      </c>
      <c r="J15" s="2" t="e">
        <f ca="1" t="shared" si="6"/>
        <v>#NAME?</v>
      </c>
      <c r="K15" s="3" t="e">
        <f ca="1" t="shared" si="4"/>
        <v>#REF!</v>
      </c>
      <c r="L15" s="3" t="e">
        <f aca="true" t="shared" si="13" ref="L15:L26">SUM(B8:B14)/SUM(D8:D14)</f>
        <v>#REF!</v>
      </c>
      <c r="M15" s="2"/>
      <c r="N15" s="3" t="e">
        <f ca="1" t="shared" si="7"/>
        <v>#REF!</v>
      </c>
      <c r="O15" s="3" t="e">
        <f ca="1" t="shared" si="8"/>
        <v>#REF!</v>
      </c>
      <c r="P15" s="7" t="e">
        <f ca="1" t="shared" si="3"/>
        <v>#REF!</v>
      </c>
      <c r="Q15" s="7" t="e">
        <f aca="true" t="shared" si="14" ref="Q15:Q26">SUM(B8:B14)/SUM(E8:E14)</f>
        <v>#REF!</v>
      </c>
      <c r="R15" s="7"/>
      <c r="S15" s="7" t="e">
        <f ca="1" t="shared" si="9"/>
        <v>#REF!</v>
      </c>
      <c r="T15" s="7" t="e">
        <f ca="1" t="shared" si="10"/>
        <v>#REF!</v>
      </c>
    </row>
    <row r="16" spans="1:20" ht="15">
      <c r="A16" s="1">
        <v>42474</v>
      </c>
      <c r="B16" s="8" t="e">
        <f ca="1" t="shared" si="0"/>
        <v>#REF!</v>
      </c>
      <c r="C16">
        <v>0</v>
      </c>
      <c r="D16" t="e">
        <f ca="1" t="shared" si="1"/>
        <v>#REF!</v>
      </c>
      <c r="E16">
        <f ca="1" t="shared" si="2"/>
        <v>1867</v>
      </c>
      <c r="F16">
        <v>0</v>
      </c>
      <c r="G16" s="4" t="e">
        <f ca="1" t="shared" si="11"/>
        <v>#REF!</v>
      </c>
      <c r="H16" s="2" t="e">
        <f ca="1" t="shared" si="12"/>
        <v>#REF!</v>
      </c>
      <c r="I16" s="2" t="e">
        <f ca="1" t="shared" si="5"/>
        <v>#NAME?</v>
      </c>
      <c r="J16" s="2" t="e">
        <f ca="1" t="shared" si="6"/>
        <v>#NAME?</v>
      </c>
      <c r="K16" s="3" t="e">
        <f ca="1" t="shared" si="4"/>
        <v>#REF!</v>
      </c>
      <c r="L16" s="3" t="e">
        <f ca="1" t="shared" si="13"/>
        <v>#REF!</v>
      </c>
      <c r="M16" s="2"/>
      <c r="N16" s="3" t="e">
        <f ca="1" t="shared" si="7"/>
        <v>#REF!</v>
      </c>
      <c r="O16" s="3" t="e">
        <f ca="1" t="shared" si="8"/>
        <v>#REF!</v>
      </c>
      <c r="P16" s="7" t="e">
        <f ca="1" t="shared" si="3"/>
        <v>#REF!</v>
      </c>
      <c r="Q16" s="7" t="e">
        <f ca="1" t="shared" si="14"/>
        <v>#REF!</v>
      </c>
      <c r="R16" s="7"/>
      <c r="S16" s="7" t="e">
        <f ca="1" t="shared" si="9"/>
        <v>#REF!</v>
      </c>
      <c r="T16" s="7" t="e">
        <f ca="1" t="shared" si="10"/>
        <v>#REF!</v>
      </c>
    </row>
    <row r="17" spans="1:20" ht="15">
      <c r="A17" s="1">
        <v>42475</v>
      </c>
      <c r="B17" s="8" t="e">
        <f ca="1" t="shared" si="0"/>
        <v>#REF!</v>
      </c>
      <c r="C17">
        <v>0</v>
      </c>
      <c r="D17" t="e">
        <f ca="1" t="shared" si="1"/>
        <v>#REF!</v>
      </c>
      <c r="E17">
        <f ca="1" t="shared" si="2"/>
        <v>1113</v>
      </c>
      <c r="F17">
        <v>0</v>
      </c>
      <c r="G17" s="4" t="e">
        <f ca="1" t="shared" si="11"/>
        <v>#REF!</v>
      </c>
      <c r="H17" s="2" t="e">
        <f ca="1" t="shared" si="12"/>
        <v>#REF!</v>
      </c>
      <c r="I17" s="2" t="e">
        <f ca="1" t="shared" si="5"/>
        <v>#NAME?</v>
      </c>
      <c r="J17" s="2" t="e">
        <f ca="1" t="shared" si="6"/>
        <v>#NAME?</v>
      </c>
      <c r="K17" s="3" t="e">
        <f ca="1" t="shared" si="4"/>
        <v>#REF!</v>
      </c>
      <c r="L17" s="3" t="e">
        <f ca="1" t="shared" si="13"/>
        <v>#REF!</v>
      </c>
      <c r="M17" s="2"/>
      <c r="N17" s="3" t="e">
        <f ca="1" t="shared" si="7"/>
        <v>#REF!</v>
      </c>
      <c r="O17" s="3" t="e">
        <f ca="1" t="shared" si="8"/>
        <v>#REF!</v>
      </c>
      <c r="P17" s="7" t="e">
        <f ca="1" t="shared" si="3"/>
        <v>#REF!</v>
      </c>
      <c r="Q17" s="7" t="e">
        <f ca="1" t="shared" si="14"/>
        <v>#REF!</v>
      </c>
      <c r="R17" s="7"/>
      <c r="S17" s="7" t="e">
        <f ca="1" t="shared" si="9"/>
        <v>#REF!</v>
      </c>
      <c r="T17" s="7" t="e">
        <f ca="1" t="shared" si="10"/>
        <v>#REF!</v>
      </c>
    </row>
    <row r="18" spans="1:20" ht="15">
      <c r="A18" s="1">
        <v>42476</v>
      </c>
      <c r="B18" s="8" t="e">
        <f ca="1" t="shared" si="0"/>
        <v>#REF!</v>
      </c>
      <c r="C18">
        <v>0</v>
      </c>
      <c r="D18" t="e">
        <f ca="1" t="shared" si="1"/>
        <v>#REF!</v>
      </c>
      <c r="E18">
        <f ca="1" t="shared" si="2"/>
        <v>1065</v>
      </c>
      <c r="F18">
        <v>0</v>
      </c>
      <c r="G18" s="4" t="e">
        <f ca="1" t="shared" si="11"/>
        <v>#REF!</v>
      </c>
      <c r="H18" s="2" t="e">
        <f ca="1" t="shared" si="12"/>
        <v>#REF!</v>
      </c>
      <c r="I18" s="2" t="e">
        <f ca="1" t="shared" si="5"/>
        <v>#NAME?</v>
      </c>
      <c r="J18" s="2" t="e">
        <f ca="1" t="shared" si="6"/>
        <v>#NAME?</v>
      </c>
      <c r="K18" s="3" t="e">
        <f ca="1" t="shared" si="4"/>
        <v>#REF!</v>
      </c>
      <c r="L18" s="3" t="e">
        <f ca="1" t="shared" si="13"/>
        <v>#REF!</v>
      </c>
      <c r="M18" s="2"/>
      <c r="N18" s="3" t="e">
        <f ca="1" t="shared" si="7"/>
        <v>#REF!</v>
      </c>
      <c r="O18" s="3" t="e">
        <f ca="1" t="shared" si="8"/>
        <v>#REF!</v>
      </c>
      <c r="P18" s="7" t="e">
        <f ca="1" t="shared" si="3"/>
        <v>#REF!</v>
      </c>
      <c r="Q18" s="7" t="e">
        <f ca="1" t="shared" si="14"/>
        <v>#REF!</v>
      </c>
      <c r="R18" s="7"/>
      <c r="S18" s="7" t="e">
        <f ca="1" t="shared" si="9"/>
        <v>#REF!</v>
      </c>
      <c r="T18" s="7" t="e">
        <f ca="1" t="shared" si="10"/>
        <v>#REF!</v>
      </c>
    </row>
    <row r="19" spans="1:20" ht="15">
      <c r="A19" s="1">
        <v>42477</v>
      </c>
      <c r="B19" s="8" t="e">
        <f ca="1" t="shared" si="0"/>
        <v>#REF!</v>
      </c>
      <c r="C19">
        <v>0</v>
      </c>
      <c r="D19" t="e">
        <f ca="1" t="shared" si="1"/>
        <v>#REF!</v>
      </c>
      <c r="E19">
        <f ca="1" t="shared" si="2"/>
        <v>1260</v>
      </c>
      <c r="F19">
        <v>0</v>
      </c>
      <c r="G19" s="4" t="e">
        <f ca="1" t="shared" si="11"/>
        <v>#REF!</v>
      </c>
      <c r="H19" s="2" t="e">
        <f ca="1" t="shared" si="12"/>
        <v>#REF!</v>
      </c>
      <c r="I19" s="2" t="e">
        <f ca="1" t="shared" si="5"/>
        <v>#NAME?</v>
      </c>
      <c r="J19" s="2" t="e">
        <f ca="1" t="shared" si="6"/>
        <v>#NAME?</v>
      </c>
      <c r="K19" s="3" t="e">
        <f ca="1" t="shared" si="4"/>
        <v>#REF!</v>
      </c>
      <c r="L19" s="3" t="e">
        <f ca="1" t="shared" si="13"/>
        <v>#REF!</v>
      </c>
      <c r="M19" s="2"/>
      <c r="N19" s="3" t="e">
        <f ca="1" t="shared" si="7"/>
        <v>#REF!</v>
      </c>
      <c r="O19" s="3" t="e">
        <f ca="1" t="shared" si="8"/>
        <v>#REF!</v>
      </c>
      <c r="P19" s="7" t="e">
        <f ca="1" t="shared" si="3"/>
        <v>#REF!</v>
      </c>
      <c r="Q19" s="7" t="e">
        <f ca="1" t="shared" si="14"/>
        <v>#REF!</v>
      </c>
      <c r="R19" s="7"/>
      <c r="S19" s="7" t="e">
        <f ca="1" t="shared" si="9"/>
        <v>#REF!</v>
      </c>
      <c r="T19" s="7" t="e">
        <f ca="1" t="shared" si="10"/>
        <v>#REF!</v>
      </c>
    </row>
    <row r="20" spans="1:20" ht="15">
      <c r="A20" s="1">
        <v>42478</v>
      </c>
      <c r="B20" s="8" t="e">
        <f ca="1" t="shared" si="0"/>
        <v>#REF!</v>
      </c>
      <c r="C20">
        <v>0</v>
      </c>
      <c r="D20" t="e">
        <f ca="1" t="shared" si="1"/>
        <v>#REF!</v>
      </c>
      <c r="E20">
        <f ca="1" t="shared" si="2"/>
        <v>1364</v>
      </c>
      <c r="F20">
        <v>0</v>
      </c>
      <c r="G20" s="4" t="e">
        <f ca="1" t="shared" si="11"/>
        <v>#REF!</v>
      </c>
      <c r="H20" s="2" t="e">
        <f ca="1" t="shared" si="12"/>
        <v>#REF!</v>
      </c>
      <c r="I20" s="2" t="e">
        <f ca="1" t="shared" si="5"/>
        <v>#NAME?</v>
      </c>
      <c r="J20" s="2" t="e">
        <f ca="1" t="shared" si="6"/>
        <v>#NAME?</v>
      </c>
      <c r="K20" s="3" t="e">
        <f ca="1" t="shared" si="4"/>
        <v>#REF!</v>
      </c>
      <c r="L20" s="3" t="e">
        <f ca="1" t="shared" si="13"/>
        <v>#REF!</v>
      </c>
      <c r="M20" s="2"/>
      <c r="N20" s="3" t="e">
        <f ca="1" t="shared" si="7"/>
        <v>#REF!</v>
      </c>
      <c r="O20" s="3" t="e">
        <f ca="1" t="shared" si="8"/>
        <v>#REF!</v>
      </c>
      <c r="P20" s="7" t="e">
        <f ca="1" t="shared" si="3"/>
        <v>#REF!</v>
      </c>
      <c r="Q20" s="7" t="e">
        <f ca="1" t="shared" si="14"/>
        <v>#REF!</v>
      </c>
      <c r="R20" s="7"/>
      <c r="S20" s="7" t="e">
        <f ca="1" t="shared" si="9"/>
        <v>#REF!</v>
      </c>
      <c r="T20" s="7" t="e">
        <f ca="1" t="shared" si="10"/>
        <v>#REF!</v>
      </c>
    </row>
    <row r="21" spans="1:20" ht="15">
      <c r="A21" s="1">
        <v>42479</v>
      </c>
      <c r="B21" s="8" t="e">
        <f ca="1" t="shared" si="0"/>
        <v>#REF!</v>
      </c>
      <c r="C21">
        <v>0</v>
      </c>
      <c r="D21" t="e">
        <f ca="1" t="shared" si="1"/>
        <v>#REF!</v>
      </c>
      <c r="E21">
        <f ca="1" t="shared" si="2"/>
        <v>1933</v>
      </c>
      <c r="F21">
        <v>0</v>
      </c>
      <c r="G21" s="4" t="e">
        <f ca="1" t="shared" si="11"/>
        <v>#REF!</v>
      </c>
      <c r="H21" s="2" t="e">
        <f ca="1" t="shared" si="12"/>
        <v>#REF!</v>
      </c>
      <c r="I21" s="2" t="e">
        <f ca="1" t="shared" si="5"/>
        <v>#NAME?</v>
      </c>
      <c r="J21" s="2" t="e">
        <f ca="1" t="shared" si="6"/>
        <v>#NAME?</v>
      </c>
      <c r="K21" s="3" t="e">
        <f ca="1" t="shared" si="4"/>
        <v>#REF!</v>
      </c>
      <c r="L21" s="3" t="e">
        <f ca="1" t="shared" si="13"/>
        <v>#REF!</v>
      </c>
      <c r="M21" s="2"/>
      <c r="N21" s="3" t="e">
        <f ca="1" t="shared" si="7"/>
        <v>#REF!</v>
      </c>
      <c r="O21" s="3" t="e">
        <f ca="1" t="shared" si="8"/>
        <v>#REF!</v>
      </c>
      <c r="P21" s="7" t="e">
        <f ca="1" t="shared" si="3"/>
        <v>#REF!</v>
      </c>
      <c r="Q21" s="7" t="e">
        <f ca="1" t="shared" si="14"/>
        <v>#REF!</v>
      </c>
      <c r="R21" s="7"/>
      <c r="S21" s="7" t="e">
        <f ca="1" t="shared" si="9"/>
        <v>#REF!</v>
      </c>
      <c r="T21" s="7" t="e">
        <f ca="1" t="shared" si="10"/>
        <v>#REF!</v>
      </c>
    </row>
    <row r="22" spans="1:20" ht="15">
      <c r="A22" s="1">
        <v>42480</v>
      </c>
      <c r="B22" s="8" t="e">
        <f ca="1" t="shared" si="0"/>
        <v>#REF!</v>
      </c>
      <c r="C22">
        <v>0</v>
      </c>
      <c r="D22" t="e">
        <f ca="1" t="shared" si="1"/>
        <v>#REF!</v>
      </c>
      <c r="E22">
        <f ca="1" t="shared" si="2"/>
        <v>1014</v>
      </c>
      <c r="F22">
        <v>0</v>
      </c>
      <c r="G22" s="4" t="e">
        <f ca="1" t="shared" si="11"/>
        <v>#REF!</v>
      </c>
      <c r="H22" s="2" t="e">
        <f ca="1" t="shared" si="12"/>
        <v>#REF!</v>
      </c>
      <c r="I22" s="2" t="e">
        <f ca="1" t="shared" si="5"/>
        <v>#NAME?</v>
      </c>
      <c r="J22" s="2" t="e">
        <f ca="1" t="shared" si="6"/>
        <v>#NAME?</v>
      </c>
      <c r="K22" s="3" t="e">
        <f ca="1" t="shared" si="4"/>
        <v>#REF!</v>
      </c>
      <c r="L22" s="3" t="e">
        <f ca="1" t="shared" si="13"/>
        <v>#REF!</v>
      </c>
      <c r="M22" s="2"/>
      <c r="N22" s="3" t="e">
        <f ca="1" t="shared" si="7"/>
        <v>#REF!</v>
      </c>
      <c r="O22" s="3" t="e">
        <f ca="1" t="shared" si="8"/>
        <v>#REF!</v>
      </c>
      <c r="P22" s="7" t="e">
        <f ca="1" t="shared" si="3"/>
        <v>#REF!</v>
      </c>
      <c r="Q22" s="7" t="e">
        <f ca="1" t="shared" si="14"/>
        <v>#REF!</v>
      </c>
      <c r="R22" s="7"/>
      <c r="S22" s="7" t="e">
        <f ca="1" t="shared" si="9"/>
        <v>#REF!</v>
      </c>
      <c r="T22" s="7" t="e">
        <f ca="1" t="shared" si="10"/>
        <v>#REF!</v>
      </c>
    </row>
    <row r="23" spans="1:20" ht="15">
      <c r="A23" s="1">
        <v>42481</v>
      </c>
      <c r="B23" s="8" t="e">
        <f ca="1" t="shared" si="0"/>
        <v>#REF!</v>
      </c>
      <c r="C23">
        <v>0</v>
      </c>
      <c r="D23" t="e">
        <f ca="1" t="shared" si="1"/>
        <v>#REF!</v>
      </c>
      <c r="E23">
        <f ca="1" t="shared" si="2"/>
        <v>1146</v>
      </c>
      <c r="F23">
        <v>0</v>
      </c>
      <c r="G23" s="4" t="e">
        <f ca="1" t="shared" si="11"/>
        <v>#REF!</v>
      </c>
      <c r="H23" s="2" t="e">
        <f ca="1" t="shared" si="12"/>
        <v>#REF!</v>
      </c>
      <c r="I23" s="2" t="e">
        <f ca="1" t="shared" si="5"/>
        <v>#NAME?</v>
      </c>
      <c r="J23" s="2" t="e">
        <f ca="1" t="shared" si="6"/>
        <v>#NAME?</v>
      </c>
      <c r="K23" s="3" t="e">
        <f ca="1" t="shared" si="4"/>
        <v>#REF!</v>
      </c>
      <c r="L23" s="3" t="e">
        <f ca="1" t="shared" si="13"/>
        <v>#REF!</v>
      </c>
      <c r="M23" s="2"/>
      <c r="N23" s="3" t="e">
        <f ca="1" t="shared" si="7"/>
        <v>#REF!</v>
      </c>
      <c r="O23" s="3" t="e">
        <f ca="1" t="shared" si="8"/>
        <v>#REF!</v>
      </c>
      <c r="P23" s="7" t="e">
        <f ca="1" t="shared" si="3"/>
        <v>#REF!</v>
      </c>
      <c r="Q23" s="7" t="e">
        <f ca="1" t="shared" si="14"/>
        <v>#REF!</v>
      </c>
      <c r="R23" s="7"/>
      <c r="S23" s="7" t="e">
        <f ca="1" t="shared" si="9"/>
        <v>#REF!</v>
      </c>
      <c r="T23" s="7" t="e">
        <f ca="1" t="shared" si="10"/>
        <v>#REF!</v>
      </c>
    </row>
    <row r="24" spans="1:20" ht="15">
      <c r="A24" s="1">
        <v>42482</v>
      </c>
      <c r="B24" s="8" t="e">
        <f ca="1" t="shared" si="0"/>
        <v>#REF!</v>
      </c>
      <c r="C24">
        <v>0</v>
      </c>
      <c r="D24" t="e">
        <f ca="1" t="shared" si="1"/>
        <v>#REF!</v>
      </c>
      <c r="E24">
        <f ca="1" t="shared" si="2"/>
        <v>1040</v>
      </c>
      <c r="F24">
        <v>0</v>
      </c>
      <c r="G24" s="4" t="e">
        <f ca="1" t="shared" si="11"/>
        <v>#REF!</v>
      </c>
      <c r="H24" s="2" t="e">
        <f ca="1" t="shared" si="12"/>
        <v>#REF!</v>
      </c>
      <c r="I24" s="2" t="e">
        <f ca="1" t="shared" si="5"/>
        <v>#NAME?</v>
      </c>
      <c r="J24" s="2" t="e">
        <f ca="1" t="shared" si="6"/>
        <v>#NAME?</v>
      </c>
      <c r="K24" s="3" t="e">
        <f ca="1" t="shared" si="4"/>
        <v>#REF!</v>
      </c>
      <c r="L24" s="3" t="e">
        <f ca="1" t="shared" si="13"/>
        <v>#REF!</v>
      </c>
      <c r="M24" s="2"/>
      <c r="N24" s="3" t="e">
        <f ca="1" t="shared" si="7"/>
        <v>#REF!</v>
      </c>
      <c r="O24" s="3" t="e">
        <f ca="1" t="shared" si="8"/>
        <v>#REF!</v>
      </c>
      <c r="P24" s="7" t="e">
        <f ca="1" t="shared" si="3"/>
        <v>#REF!</v>
      </c>
      <c r="Q24" s="7" t="e">
        <f ca="1" t="shared" si="14"/>
        <v>#REF!</v>
      </c>
      <c r="R24" s="7"/>
      <c r="S24" s="7" t="e">
        <f ca="1" t="shared" si="9"/>
        <v>#REF!</v>
      </c>
      <c r="T24" s="7" t="e">
        <f ca="1" t="shared" si="10"/>
        <v>#REF!</v>
      </c>
    </row>
    <row r="25" spans="1:20" ht="15">
      <c r="A25" s="1">
        <v>42483</v>
      </c>
      <c r="B25" s="8" t="e">
        <f ca="1" t="shared" si="0"/>
        <v>#REF!</v>
      </c>
      <c r="C25">
        <v>-0.5</v>
      </c>
      <c r="D25" t="e">
        <f ca="1" t="shared" si="1"/>
        <v>#REF!</v>
      </c>
      <c r="E25">
        <f ca="1" t="shared" si="2"/>
        <v>1407</v>
      </c>
      <c r="F25">
        <v>-0.5</v>
      </c>
      <c r="G25" s="4" t="e">
        <f ca="1" t="shared" si="11"/>
        <v>#REF!</v>
      </c>
      <c r="H25" s="2" t="e">
        <f ca="1" t="shared" si="12"/>
        <v>#REF!</v>
      </c>
      <c r="I25" s="2" t="e">
        <f ca="1" t="shared" si="5"/>
        <v>#NAME?</v>
      </c>
      <c r="J25" s="2" t="e">
        <f ca="1" t="shared" si="6"/>
        <v>#NAME?</v>
      </c>
      <c r="K25" s="3" t="e">
        <f ca="1" t="shared" si="4"/>
        <v>#REF!</v>
      </c>
      <c r="L25" s="3" t="e">
        <f ca="1" t="shared" si="13"/>
        <v>#REF!</v>
      </c>
      <c r="M25" s="2"/>
      <c r="N25" s="3" t="e">
        <f ca="1" t="shared" si="7"/>
        <v>#REF!</v>
      </c>
      <c r="O25" s="3" t="e">
        <f ca="1" t="shared" si="8"/>
        <v>#REF!</v>
      </c>
      <c r="P25" s="7" t="e">
        <f ca="1" t="shared" si="3"/>
        <v>#REF!</v>
      </c>
      <c r="Q25" s="7" t="e">
        <f ca="1" t="shared" si="14"/>
        <v>#REF!</v>
      </c>
      <c r="R25" s="7"/>
      <c r="S25" s="7" t="e">
        <f ca="1" t="shared" si="9"/>
        <v>#REF!</v>
      </c>
      <c r="T25" s="7" t="e">
        <f ca="1" t="shared" si="10"/>
        <v>#REF!</v>
      </c>
    </row>
    <row r="26" spans="1:20" ht="15">
      <c r="A26" s="1">
        <v>42484</v>
      </c>
      <c r="B26" s="8" t="e">
        <f ca="1" t="shared" si="0"/>
        <v>#REF!</v>
      </c>
      <c r="C26">
        <v>-0.8</v>
      </c>
      <c r="D26" t="e">
        <f ca="1" t="shared" si="1"/>
        <v>#REF!</v>
      </c>
      <c r="E26">
        <f ca="1" t="shared" si="2"/>
        <v>916</v>
      </c>
      <c r="F26">
        <v>-0.8</v>
      </c>
      <c r="G26" s="4" t="e">
        <f ca="1" t="shared" si="11"/>
        <v>#REF!</v>
      </c>
      <c r="H26" s="2" t="e">
        <f ca="1" t="shared" si="12"/>
        <v>#REF!</v>
      </c>
      <c r="I26" s="2" t="e">
        <f ca="1" t="shared" si="5"/>
        <v>#NAME?</v>
      </c>
      <c r="J26" s="2" t="e">
        <f ca="1" t="shared" si="6"/>
        <v>#NAME?</v>
      </c>
      <c r="K26" s="3" t="e">
        <f ca="1" t="shared" si="4"/>
        <v>#REF!</v>
      </c>
      <c r="L26" s="3" t="e">
        <f ca="1" t="shared" si="13"/>
        <v>#REF!</v>
      </c>
      <c r="M26" s="2"/>
      <c r="N26" s="3" t="e">
        <f ca="1" t="shared" si="7"/>
        <v>#REF!</v>
      </c>
      <c r="O26" s="3" t="e">
        <f ca="1" t="shared" si="8"/>
        <v>#REF!</v>
      </c>
      <c r="P26" s="7" t="e">
        <f ca="1" t="shared" si="3"/>
        <v>#REF!</v>
      </c>
      <c r="Q26" s="7" t="e">
        <f ca="1" t="shared" si="14"/>
        <v>#REF!</v>
      </c>
      <c r="R26" s="7"/>
      <c r="S26" s="7" t="e">
        <f ca="1" t="shared" si="9"/>
        <v>#REF!</v>
      </c>
      <c r="T26" s="7" t="e">
        <f ca="1" t="shared" si="10"/>
        <v>#REF!</v>
      </c>
    </row>
  </sheetData>
  <mergeCells count="3">
    <mergeCell ref="G1:J1"/>
    <mergeCell ref="K1:O1"/>
    <mergeCell ref="P1:T1"/>
  </mergeCells>
  <printOptions/>
  <pageMargins left="0.7" right="0.7" top="0.75" bottom="0.75" header="0.3" footer="0.3"/>
  <pageSetup horizontalDpi="600" verticalDpi="600" orientation="portrait"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_rels/item6.xml.rels><?xml version="1.0" encoding="utf-8" standalone="yes"?><Relationships xmlns="http://schemas.openxmlformats.org/package/2006/relationships"><Relationship Id="rId1" Type="http://schemas.openxmlformats.org/officeDocument/2006/relationships/customXmlProps" Target="itemProps6.xml" /></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migrant</TermName>
          <TermId xmlns="http://schemas.microsoft.com/office/infopath/2007/PartnerControls">14fa46fb-4a2f-465c-b767-738c80f61413</TermId>
        </TermInfo>
        <TermInfo xmlns="http://schemas.microsoft.com/office/infopath/2007/PartnerControls">
          <TermName xmlns="http://schemas.microsoft.com/office/infopath/2007/PartnerControls">syndromic surveillance</TermName>
          <TermId xmlns="http://schemas.microsoft.com/office/infopath/2007/PartnerControls">39f62c78-0d4f-411e-b35f-ea04932ea726</TermId>
        </TermInfo>
      </Terms>
    </ECDC_Subject_whatTaxHTField0>
    <ECDC_Description xmlns="http://schemas.microsoft.com/sharepoint/v3">Excel tool</ECDC_Description>
    <ECDC_DMS_Previous_Location xmlns="5853e249-3efc-412b-93d1-e2f4d7003703" xsi:nil="true"/>
    <TaxKeywordTaxHTField xmlns="d23a570b-d7a9-49ca-a34c-8afb8206b4bf">
      <Terms xmlns="http://schemas.microsoft.com/office/infopath/2007/PartnerControls"/>
    </TaxKeywordTaxHTField>
    <TaxCatchAll xmlns="d23a570b-d7a9-49ca-a34c-8afb8206b4bf">
      <Value>1258</Value>
      <Value>1160</Value>
      <Value>345</Value>
      <Value>960</Value>
    </TaxCatchAll>
    <ECDC_DMS_Group xmlns="5853e249-3efc-412b-93d1-e2f4d7003703">Publications</ECDC_DMS_Group>
    <ECDC_DMS_Previous_Creation_Date xmlns="5853e249-3efc-412b-93d1-e2f4d7003703">2016-09-26T14:59:00+00:00</ECDC_DMS_Previous_Creation_Date>
    <ff0459edc9514eb0baaeb2ab50aaa8de xmlns="d23a570b-d7a9-49ca-a34c-8afb8206b4bf">
      <Terms xmlns="http://schemas.microsoft.com/office/infopath/2007/PartnerControls"/>
    </ff0459edc9514eb0baaeb2ab50aaa8d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source files</TermName>
          <TermId xmlns="http://schemas.microsoft.com/office/infopath/2007/PartnerControls">7e04fc0f-9090-45ba-b113-0c8fbf5220ec</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Kim Hutchings</DisplayName>
        <AccountId>193</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DMS_Is_Public xmlns="5853e249-3efc-412b-93d1-e2f4d7003703">false</ECDC_DMS_Is_Public>
    <ECDC_Subject_whoTaxHTField0 xmlns="5853e249-3efc-412b-93d1-e2f4d7003703">
      <Terms xmlns="http://schemas.microsoft.com/office/infopath/2007/PartnerControls"/>
    </ECDC_Subject_whoTaxHTField0>
    <bf6f88d3567d49708e6ddfea625f3427 xmlns="d23a570b-d7a9-49ca-a34c-8afb8206b4bf">
      <Terms xmlns="http://schemas.microsoft.com/office/infopath/2007/PartnerControls"/>
    </bf6f88d3567d49708e6ddfea625f3427>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0" ma:contentTypeDescription="The main level of classification for the document" ma:contentTypeScope="" ma:versionID="34c403a55674d6e04d122ec602fb7a14">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fd9f3325e2fe9eccdeb878b42edde710"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ECDC_DMS_Meeting_Date" minOccurs="0"/>
                <xsd:element ref="ns2:ECDC_DMS_Section" minOccurs="0"/>
                <xsd:element ref="ns2:ECDC_DMS_Group" minOccurs="0"/>
                <xsd:element ref="ns2:ECDC_DMS_Is_Public" minOccurs="0"/>
                <xsd:element ref="ns2:ECDC_DMS_Previous_Location" minOccurs="0"/>
                <xsd:element ref="ns2:ECDC_DMS_Previous_Creation_Date" minOccurs="0"/>
                <xsd:element ref="ns3:TaxCatchAll" minOccurs="0"/>
                <xsd:element ref="ns3:m4f2abd528a9430bb1514981700fe204"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Section" ma:index="19" nillable="true" ma:displayName="Section" ma:description="Indicates the creator users ECDC Unit" ma:hidden="true" ma:internalName="ECDC_DMS_Section" ma:readOnly="false">
      <xsd:simpleType>
        <xsd:restriction base="dms:Text"/>
      </xsd:simpleType>
    </xsd:element>
    <xsd:element name="ECDC_DMS_Group" ma:index="20" nillable="true" ma:displayName="Group" ma:description="Indicates the creator users ECDC Group" ma:hidden="true" ma:internalName="ECDC_DMS_Group" ma:readOnly="false">
      <xsd:simpleType>
        <xsd:restriction base="dms:Text"/>
      </xsd:simpleType>
    </xsd:element>
    <xsd:element name="ECDC_DMS_Is_Public" ma:index="21" nillable="true" ma:displayName="Is Public" ma:default="0" ma:description="The document could be made available in external systems (Eg: Portal)" ma:hidden="true" ma:internalName="ECDC_DMS_Is_Public" ma:readOnly="false">
      <xsd:simpleType>
        <xsd:restriction base="dms:Boolean"/>
      </xsd:simpleType>
    </xsd:element>
    <xsd:element name="ECDC_DMS_Previous_Location" ma:index="22"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23"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DMS_Communication_Document_Type0" ma:index="27"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74563048-c069-443f-b0de-6caea0b44661" ma:open="false" ma:isKeyword="false">
      <xsd:complexType>
        <xsd:sequence>
          <xsd:element ref="pc:Terms" minOccurs="0" maxOccurs="1"/>
        </xsd:sequence>
      </xsd:complexType>
    </xsd:element>
    <xsd:element name="ECDC_Subject_whatTaxHTField0" ma:index="28"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29"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30"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33"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35"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6"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ECDC_DMS_Meeting_Date" ma:index="10"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CatchAll" ma:index="25" nillable="true" ma:displayName="Taxonomy Catch All Colum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m4f2abd528a9430bb1514981700fe204" ma:index="26"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ff0459edc9514eb0baaeb2ab50aaa8de" ma:index="31"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TaxKeywordTaxHTField" ma:index="3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34"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Props1.xml><?xml version="1.0" encoding="utf-8"?>
<ds:datastoreItem xmlns:ds="http://schemas.openxmlformats.org/officeDocument/2006/customXml" ds:itemID="{B62847A4-A907-416F-A167-5A6E7440D56F}">
  <ds:schemaRefs>
    <ds:schemaRef ds:uri="http://schemas.microsoft.com/office/2006/metadata/customXsn"/>
  </ds:schemaRefs>
</ds:datastoreItem>
</file>

<file path=customXml/itemProps2.xml><?xml version="1.0" encoding="utf-8"?>
<ds:datastoreItem xmlns:ds="http://schemas.openxmlformats.org/officeDocument/2006/customXml" ds:itemID="{139A14C6-5738-4619-A1FC-F9D940D2CD4E}">
  <ds:schemaRefs>
    <ds:schemaRef ds:uri="http://purl.org/dc/dcmitype/"/>
    <ds:schemaRef ds:uri="http://www.w3.org/XML/1998/namespace"/>
    <ds:schemaRef ds:uri="http://schemas.microsoft.com/office/2006/metadata/properties"/>
    <ds:schemaRef ds:uri="5853e249-3efc-412b-93d1-e2f4d7003703"/>
    <ds:schemaRef ds:uri="http://purl.org/dc/terms/"/>
    <ds:schemaRef ds:uri="http://purl.org/dc/elements/1.1/"/>
    <ds:schemaRef ds:uri="http://schemas.microsoft.com/office/2006/documentManagement/types"/>
    <ds:schemaRef ds:uri="d23a570b-d7a9-49ca-a34c-8afb8206b4bf"/>
    <ds:schemaRef ds:uri="http://schemas.microsoft.com/office/infopath/2007/PartnerControls"/>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2595140F-AE8C-4E5E-B9A6-AF9DBE5B900D}">
  <ds:schemaRefs>
    <ds:schemaRef ds:uri="http://schemas.microsoft.com/sharepoint/events"/>
  </ds:schemaRefs>
</ds:datastoreItem>
</file>

<file path=customXml/itemProps4.xml><?xml version="1.0" encoding="utf-8"?>
<ds:datastoreItem xmlns:ds="http://schemas.openxmlformats.org/officeDocument/2006/customXml" ds:itemID="{608F6DEB-D611-41FC-836F-D08501A5F3B3}">
  <ds:schemaRefs>
    <ds:schemaRef ds:uri="http://schemas.microsoft.com/sharepoint/v3/contenttype/forms"/>
  </ds:schemaRefs>
</ds:datastoreItem>
</file>

<file path=customXml/itemProps5.xml><?xml version="1.0" encoding="utf-8"?>
<ds:datastoreItem xmlns:ds="http://schemas.openxmlformats.org/officeDocument/2006/customXml" ds:itemID="{477084C7-0405-4D7A-897A-D3B597AEF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9B6120BB-AE31-49A6-A686-2CD828714A7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Handbook syndromic surveillance refugee reception centres</dc:title>
  <dc:subject/>
  <dc:creator>Denis Coulombier</dc:creator>
  <cp:keywords/>
  <dc:description/>
  <cp:lastModifiedBy>Kim Hutchings</cp:lastModifiedBy>
  <dcterms:created xsi:type="dcterms:W3CDTF">2016-04-13T09:12:33Z</dcterms:created>
  <dcterms:modified xsi:type="dcterms:W3CDTF">2016-10-19T12:52:29Z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0x010100F92FB91056B24E40ACCE93A804002EFF001822ADB6403249B6AC60D10F8970E85E0002324C79913E41DFAC45BE82D1D0F324002665D754CEA35D49A205CF49138C8367</vt:lpwstr>
  </property>
  <property fmtid="{D5CDD505-2E9C-101B-9397-08002B2CF9AE}" pid="3" name="ECDC_DMS_Organigramme">
    <vt:lpwstr>345;#Publications|5ba51513-6ee6-4aab-abac-3d87b7b8a9c3</vt:lpwstr>
  </property>
  <property fmtid="{D5CDD505-2E9C-101B-9397-08002B2CF9AE}" pid="4" name="_dlc_DocId">
    <vt:lpwstr>DMSPHC-1414929164-47</vt:lpwstr>
  </property>
  <property fmtid="{D5CDD505-2E9C-101B-9397-08002B2CF9AE}" pid="5" name="_dlc_DocIdUrl">
    <vt:lpwstr>http://dms.ecdcnet.europa.eu/sites/phc/externalcomms/publications/_layouts/15/DocIdRedir.aspx?ID=DMSPHC-1414929164-47, DMSPHC-1414929164-47</vt:lpwstr>
  </property>
  <property fmtid="{D5CDD505-2E9C-101B-9397-08002B2CF9AE}" pid="6" name="_dlc_DocIdItemGuid">
    <vt:lpwstr>ca7dd747-d6c7-4dda-9225-3ef5a1a38508</vt:lpwstr>
  </property>
  <property fmtid="{D5CDD505-2E9C-101B-9397-08002B2CF9AE}" pid="7" name="ECDC_Subject_does">
    <vt:lpwstr/>
  </property>
  <property fmtid="{D5CDD505-2E9C-101B-9397-08002B2CF9AE}" pid="8" name="TaxKeyword">
    <vt:lpwstr/>
  </property>
  <property fmtid="{D5CDD505-2E9C-101B-9397-08002B2CF9AE}" pid="9" name="DMS Product">
    <vt:lpwstr/>
  </property>
  <property fmtid="{D5CDD505-2E9C-101B-9397-08002B2CF9AE}" pid="10" name="ECDC_Target_audience">
    <vt:lpwstr/>
  </property>
  <property fmtid="{D5CDD505-2E9C-101B-9397-08002B2CF9AE}" pid="11" name="ECDC_DMS_Country">
    <vt:lpwstr/>
  </property>
  <property fmtid="{D5CDD505-2E9C-101B-9397-08002B2CF9AE}" pid="12" name="ECDC_DMS_MIS_Activity_code">
    <vt:lpwstr/>
  </property>
  <property fmtid="{D5CDD505-2E9C-101B-9397-08002B2CF9AE}" pid="13" name="Meeting Code">
    <vt:lpwstr/>
  </property>
  <property fmtid="{D5CDD505-2E9C-101B-9397-08002B2CF9AE}" pid="14" name="ECDC_Subject_who">
    <vt:lpwstr/>
  </property>
  <property fmtid="{D5CDD505-2E9C-101B-9397-08002B2CF9AE}" pid="15" name="ECDC_DMS_Project">
    <vt:lpwstr/>
  </property>
  <property fmtid="{D5CDD505-2E9C-101B-9397-08002B2CF9AE}" pid="16" name="ECDC_Subject_what">
    <vt:lpwstr>960;#migrant|14fa46fb-4a2f-465c-b767-738c80f61413;#1160;#syndromic surveillance|39f62c78-0d4f-411e-b35f-ea04932ea726</vt:lpwstr>
  </property>
  <property fmtid="{D5CDD505-2E9C-101B-9397-08002B2CF9AE}" pid="17" name="ECDC_DMS_Communication_Document_Type">
    <vt:lpwstr>1258;#source files|7e04fc0f-9090-45ba-b113-0c8fbf5220ec</vt:lpwstr>
  </property>
</Properties>
</file>